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unltd-my.sharepoint.com/personal/trishnanath_unltd_org_uk/Documents/Desktop/"/>
    </mc:Choice>
  </mc:AlternateContent>
  <xr:revisionPtr revIDLastSave="24" documentId="8_{6B25DF91-9AB7-478D-8ECA-73F792477FA7}" xr6:coauthVersionLast="47" xr6:coauthVersionMax="47" xr10:uidLastSave="{AD6396A9-84F1-44C6-914F-21C26EEBC91D}"/>
  <bookViews>
    <workbookView xWindow="-120" yWindow="-120" windowWidth="29040" windowHeight="15840" firstSheet="1" activeTab="1" xr2:uid="{ABAD1445-10CB-4BE2-B547-3083F9BC9B0A}"/>
  </bookViews>
  <sheets>
    <sheet name="Dashboard" sheetId="2" state="hidden" r:id="rId1"/>
    <sheet name="Assumptions" sheetId="1" r:id="rId2"/>
    <sheet name="Monthly Cashflow " sheetId="5" r:id="rId3"/>
    <sheet name="Monthly Cashflow Worst Case" sheetId="9" state="hidden" r:id="rId4"/>
    <sheet name="Annual Summary " sheetId="6" r:id="rId5"/>
    <sheet name="Staffing Example" sheetId="10" r:id="rId6"/>
  </sheets>
  <definedNames>
    <definedName name="_xlnm.Print_Area" localSheetId="5">'Staffing Example'!$A$1:$K$54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F87" i="1"/>
  <c r="F88" i="1" s="1"/>
  <c r="G110" i="1"/>
  <c r="H110" i="1"/>
  <c r="I110" i="1"/>
  <c r="J110" i="1"/>
  <c r="F110" i="1"/>
  <c r="F57" i="1"/>
  <c r="F33" i="1"/>
  <c r="G33" i="1"/>
  <c r="H33" i="1" s="1"/>
  <c r="F3" i="1"/>
  <c r="B13" i="6"/>
  <c r="B178" i="10"/>
  <c r="B177" i="10"/>
  <c r="D175" i="10"/>
  <c r="D174" i="10"/>
  <c r="F174" i="10" s="1"/>
  <c r="F173" i="10"/>
  <c r="E173" i="10"/>
  <c r="H173" i="10" s="1"/>
  <c r="F172" i="10"/>
  <c r="E172" i="10"/>
  <c r="D172" i="10"/>
  <c r="D171" i="10"/>
  <c r="D170" i="10"/>
  <c r="E170" i="10" s="1"/>
  <c r="D169" i="10"/>
  <c r="F168" i="10"/>
  <c r="E168" i="10"/>
  <c r="H168" i="10" s="1"/>
  <c r="D167" i="10"/>
  <c r="F167" i="10" s="1"/>
  <c r="D166" i="10"/>
  <c r="D165" i="10"/>
  <c r="F165" i="10" s="1"/>
  <c r="D164" i="10"/>
  <c r="F163" i="10"/>
  <c r="E163" i="10"/>
  <c r="H163" i="10" s="1"/>
  <c r="D162" i="10"/>
  <c r="D161" i="10"/>
  <c r="F161" i="10" s="1"/>
  <c r="F160" i="10"/>
  <c r="E160" i="10"/>
  <c r="H160" i="10" s="1"/>
  <c r="F159" i="10"/>
  <c r="H159" i="10" s="1"/>
  <c r="E159" i="10"/>
  <c r="B154" i="10"/>
  <c r="I36" i="10" s="1"/>
  <c r="B153" i="10"/>
  <c r="D151" i="10"/>
  <c r="D150" i="10"/>
  <c r="F150" i="10" s="1"/>
  <c r="F149" i="10"/>
  <c r="E149" i="10"/>
  <c r="H149" i="10" s="1"/>
  <c r="D148" i="10"/>
  <c r="F148" i="10" s="1"/>
  <c r="D147" i="10"/>
  <c r="D146" i="10"/>
  <c r="F146" i="10" s="1"/>
  <c r="D145" i="10"/>
  <c r="F144" i="10"/>
  <c r="H144" i="10" s="1"/>
  <c r="E144" i="10"/>
  <c r="D143" i="10"/>
  <c r="D142" i="10"/>
  <c r="E142" i="10" s="1"/>
  <c r="D141" i="10"/>
  <c r="D140" i="10"/>
  <c r="E140" i="10" s="1"/>
  <c r="F139" i="10"/>
  <c r="E139" i="10"/>
  <c r="F138" i="10"/>
  <c r="D138" i="10"/>
  <c r="E138" i="10" s="1"/>
  <c r="D137" i="10"/>
  <c r="F137" i="10" s="1"/>
  <c r="F136" i="10"/>
  <c r="E136" i="10"/>
  <c r="F135" i="10"/>
  <c r="E135" i="10"/>
  <c r="B130" i="10"/>
  <c r="H36" i="10" s="1"/>
  <c r="B129" i="10"/>
  <c r="D127" i="10"/>
  <c r="E127" i="10" s="1"/>
  <c r="D126" i="10"/>
  <c r="F126" i="10" s="1"/>
  <c r="F125" i="10"/>
  <c r="E125" i="10"/>
  <c r="E124" i="10"/>
  <c r="D124" i="10"/>
  <c r="F124" i="10" s="1"/>
  <c r="D123" i="10"/>
  <c r="F123" i="10" s="1"/>
  <c r="D122" i="10"/>
  <c r="F122" i="10" s="1"/>
  <c r="D121" i="10"/>
  <c r="F121" i="10" s="1"/>
  <c r="F120" i="10"/>
  <c r="E120" i="10"/>
  <c r="H120" i="10" s="1"/>
  <c r="D119" i="10"/>
  <c r="D118" i="10"/>
  <c r="F118" i="10" s="1"/>
  <c r="D117" i="10"/>
  <c r="D116" i="10"/>
  <c r="F116" i="10" s="1"/>
  <c r="F115" i="10"/>
  <c r="E115" i="10"/>
  <c r="D114" i="10"/>
  <c r="E114" i="10" s="1"/>
  <c r="D113" i="10"/>
  <c r="F113" i="10" s="1"/>
  <c r="F112" i="10"/>
  <c r="E112" i="10"/>
  <c r="H112" i="10" s="1"/>
  <c r="F111" i="10"/>
  <c r="E111" i="10"/>
  <c r="H111" i="10" s="1"/>
  <c r="B106" i="10"/>
  <c r="G36" i="10" s="1"/>
  <c r="B105" i="10"/>
  <c r="D103" i="10"/>
  <c r="F103" i="10" s="1"/>
  <c r="D102" i="10"/>
  <c r="F102" i="10" s="1"/>
  <c r="F101" i="10"/>
  <c r="E101" i="10"/>
  <c r="D100" i="10"/>
  <c r="F100" i="10" s="1"/>
  <c r="D99" i="10"/>
  <c r="F99" i="10" s="1"/>
  <c r="D98" i="10"/>
  <c r="F98" i="10" s="1"/>
  <c r="D97" i="10"/>
  <c r="E97" i="10" s="1"/>
  <c r="F96" i="10"/>
  <c r="E96" i="10"/>
  <c r="D95" i="10"/>
  <c r="E95" i="10" s="1"/>
  <c r="D94" i="10"/>
  <c r="F93" i="10"/>
  <c r="E93" i="10"/>
  <c r="F92" i="10"/>
  <c r="E92" i="10"/>
  <c r="B87" i="10"/>
  <c r="F36" i="10" s="1"/>
  <c r="B86" i="10"/>
  <c r="D84" i="10"/>
  <c r="F84" i="10" s="1"/>
  <c r="F83" i="10"/>
  <c r="E83" i="10"/>
  <c r="D82" i="10"/>
  <c r="E82" i="10" s="1"/>
  <c r="D81" i="10"/>
  <c r="D80" i="10"/>
  <c r="E80" i="10" s="1"/>
  <c r="D79" i="10"/>
  <c r="F78" i="10"/>
  <c r="H78" i="10" s="1"/>
  <c r="E78" i="10"/>
  <c r="D77" i="10"/>
  <c r="D76" i="10"/>
  <c r="F76" i="10" s="1"/>
  <c r="F75" i="10"/>
  <c r="E75" i="10"/>
  <c r="H75" i="10" s="1"/>
  <c r="F74" i="10"/>
  <c r="E74" i="10"/>
  <c r="B69" i="10"/>
  <c r="E36" i="10" s="1"/>
  <c r="B68" i="10"/>
  <c r="D66" i="10"/>
  <c r="D65" i="10"/>
  <c r="H65" i="10" s="1"/>
  <c r="D64" i="10"/>
  <c r="F64" i="10" s="1"/>
  <c r="D63" i="10"/>
  <c r="F62" i="10"/>
  <c r="E62" i="10"/>
  <c r="D61" i="10"/>
  <c r="F61" i="10" s="1"/>
  <c r="D60" i="10"/>
  <c r="E60" i="10" s="1"/>
  <c r="F59" i="10"/>
  <c r="E59" i="10"/>
  <c r="H59" i="10" s="1"/>
  <c r="F58" i="10"/>
  <c r="E58" i="10"/>
  <c r="B53" i="10"/>
  <c r="D36" i="10" s="1"/>
  <c r="B52" i="10"/>
  <c r="D50" i="10"/>
  <c r="H50" i="10" s="1"/>
  <c r="D49" i="10"/>
  <c r="H49" i="10" s="1"/>
  <c r="D48" i="10"/>
  <c r="F48" i="10" s="1"/>
  <c r="F47" i="10"/>
  <c r="E47" i="10"/>
  <c r="D46" i="10"/>
  <c r="F46" i="10" s="1"/>
  <c r="F45" i="10"/>
  <c r="E45" i="10"/>
  <c r="H45" i="10" s="1"/>
  <c r="F44" i="10"/>
  <c r="E44" i="10"/>
  <c r="C39" i="10"/>
  <c r="B39" i="10"/>
  <c r="C29" i="10"/>
  <c r="C11" i="10" s="1"/>
  <c r="B29" i="10"/>
  <c r="B11" i="10" s="1"/>
  <c r="C27" i="10"/>
  <c r="C21" i="10"/>
  <c r="C10" i="10" s="1"/>
  <c r="B21" i="10"/>
  <c r="B10" i="10" s="1"/>
  <c r="B18" i="9"/>
  <c r="B17" i="9"/>
  <c r="B11" i="9"/>
  <c r="B10" i="9"/>
  <c r="G41" i="1"/>
  <c r="H41" i="1" s="1"/>
  <c r="H31" i="1"/>
  <c r="I32" i="1" s="1"/>
  <c r="G31" i="1"/>
  <c r="H32" i="1" s="1"/>
  <c r="F31" i="1"/>
  <c r="G32" i="1" s="1"/>
  <c r="F36" i="1"/>
  <c r="G42" i="1"/>
  <c r="H42" i="1" s="1"/>
  <c r="G43" i="1"/>
  <c r="H43" i="1"/>
  <c r="I43" i="1" s="1"/>
  <c r="I31" i="1"/>
  <c r="J32" i="1" s="1"/>
  <c r="F60" i="1"/>
  <c r="G60" i="1" s="1"/>
  <c r="H60" i="1" s="1"/>
  <c r="I60" i="1" s="1"/>
  <c r="F61" i="1"/>
  <c r="G57" i="1"/>
  <c r="H57" i="1"/>
  <c r="I57" i="1"/>
  <c r="I67" i="1"/>
  <c r="H67" i="1"/>
  <c r="G67" i="1"/>
  <c r="F67" i="1"/>
  <c r="J57" i="1"/>
  <c r="J67" i="1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H39" i="9"/>
  <c r="I39" i="9"/>
  <c r="J39" i="9"/>
  <c r="K39" i="9"/>
  <c r="L39" i="9"/>
  <c r="M39" i="9"/>
  <c r="N39" i="9"/>
  <c r="O39" i="9"/>
  <c r="P39" i="9"/>
  <c r="Q39" i="9"/>
  <c r="R39" i="9"/>
  <c r="S39" i="9"/>
  <c r="G39" i="9"/>
  <c r="F39" i="9"/>
  <c r="F37" i="9"/>
  <c r="F43" i="9" s="1"/>
  <c r="B39" i="9"/>
  <c r="B40" i="9"/>
  <c r="B46" i="9" s="1"/>
  <c r="B38" i="9"/>
  <c r="BI37" i="5"/>
  <c r="BJ37" i="5"/>
  <c r="BK37" i="5"/>
  <c r="BL37" i="5"/>
  <c r="BM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F37" i="5"/>
  <c r="F35" i="5"/>
  <c r="J48" i="6"/>
  <c r="J50" i="6"/>
  <c r="I48" i="6"/>
  <c r="I50" i="6"/>
  <c r="H48" i="6"/>
  <c r="H50" i="6"/>
  <c r="G48" i="6"/>
  <c r="G50" i="6"/>
  <c r="F48" i="6"/>
  <c r="F50" i="6"/>
  <c r="F47" i="6"/>
  <c r="B48" i="6"/>
  <c r="B49" i="6"/>
  <c r="B50" i="6"/>
  <c r="B51" i="6"/>
  <c r="B47" i="6"/>
  <c r="Q25" i="9"/>
  <c r="P25" i="9"/>
  <c r="O25" i="9"/>
  <c r="N25" i="9"/>
  <c r="M25" i="9"/>
  <c r="L25" i="9"/>
  <c r="K25" i="9"/>
  <c r="J25" i="9"/>
  <c r="I25" i="9"/>
  <c r="H25" i="9"/>
  <c r="G25" i="9"/>
  <c r="F25" i="9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BG3" i="9" s="1"/>
  <c r="BH3" i="9" s="1"/>
  <c r="BI3" i="9" s="1"/>
  <c r="BJ3" i="9" s="1"/>
  <c r="BK3" i="9" s="1"/>
  <c r="BL3" i="9" s="1"/>
  <c r="BM3" i="9" s="1"/>
  <c r="G25" i="5"/>
  <c r="H25" i="5"/>
  <c r="I25" i="5"/>
  <c r="J25" i="5"/>
  <c r="K25" i="5"/>
  <c r="L25" i="5"/>
  <c r="M25" i="5"/>
  <c r="N25" i="5"/>
  <c r="O25" i="5"/>
  <c r="P25" i="5"/>
  <c r="Q25" i="5"/>
  <c r="F25" i="5"/>
  <c r="U25" i="9"/>
  <c r="AF25" i="9"/>
  <c r="AX25" i="9"/>
  <c r="J35" i="6"/>
  <c r="F35" i="6"/>
  <c r="G34" i="6"/>
  <c r="H34" i="6"/>
  <c r="I34" i="6"/>
  <c r="J34" i="6"/>
  <c r="G36" i="6"/>
  <c r="H36" i="6"/>
  <c r="I36" i="6"/>
  <c r="J36" i="6"/>
  <c r="F36" i="6"/>
  <c r="F34" i="6"/>
  <c r="F123" i="1"/>
  <c r="H24" i="9" s="1"/>
  <c r="G119" i="1"/>
  <c r="H119" i="1" s="1"/>
  <c r="I119" i="1" s="1"/>
  <c r="J119" i="1" s="1"/>
  <c r="G120" i="1"/>
  <c r="G118" i="1"/>
  <c r="H118" i="1" s="1"/>
  <c r="I118" i="1" s="1"/>
  <c r="J118" i="1" s="1"/>
  <c r="B34" i="6"/>
  <c r="B35" i="6"/>
  <c r="B36" i="6"/>
  <c r="J87" i="1"/>
  <c r="J96" i="1"/>
  <c r="F96" i="1"/>
  <c r="G87" i="1"/>
  <c r="G96" i="1"/>
  <c r="H87" i="1"/>
  <c r="H96" i="1"/>
  <c r="I87" i="1"/>
  <c r="I96" i="1"/>
  <c r="J31" i="1"/>
  <c r="B22" i="6"/>
  <c r="B21" i="6"/>
  <c r="F4" i="6"/>
  <c r="G4" i="6" s="1"/>
  <c r="H4" i="6" s="1"/>
  <c r="I4" i="6" s="1"/>
  <c r="J4" i="6" s="1"/>
  <c r="G3" i="6"/>
  <c r="H3" i="6" s="1"/>
  <c r="I3" i="6" s="1"/>
  <c r="J3" i="6" s="1"/>
  <c r="G3" i="1"/>
  <c r="H3" i="1" s="1"/>
  <c r="I3" i="1" s="1"/>
  <c r="J3" i="1" s="1"/>
  <c r="K3" i="1" s="1"/>
  <c r="L3" i="1" s="1"/>
  <c r="M3" i="1" s="1"/>
  <c r="B12" i="6"/>
  <c r="F4" i="1"/>
  <c r="G4" i="1" s="1"/>
  <c r="H4" i="1" s="1"/>
  <c r="I4" i="1" s="1"/>
  <c r="J4" i="1" s="1"/>
  <c r="K4" i="1" s="1"/>
  <c r="F3" i="5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BG3" i="5" s="1"/>
  <c r="BH3" i="5" s="1"/>
  <c r="BI3" i="5" s="1"/>
  <c r="BJ3" i="5" s="1"/>
  <c r="BK3" i="5" s="1"/>
  <c r="BL3" i="5" s="1"/>
  <c r="BM3" i="5" s="1"/>
  <c r="AH25" i="9"/>
  <c r="AG25" i="9"/>
  <c r="I24" i="9"/>
  <c r="AC25" i="9"/>
  <c r="T25" i="9"/>
  <c r="S25" i="9"/>
  <c r="S25" i="5"/>
  <c r="F60" i="10" l="1"/>
  <c r="F82" i="10"/>
  <c r="H101" i="10"/>
  <c r="F97" i="10"/>
  <c r="H97" i="10" s="1"/>
  <c r="E99" i="10"/>
  <c r="H99" i="10" s="1"/>
  <c r="E100" i="10"/>
  <c r="H100" i="10" s="1"/>
  <c r="H125" i="10"/>
  <c r="F114" i="10"/>
  <c r="H114" i="10" s="1"/>
  <c r="E121" i="10"/>
  <c r="H121" i="10" s="1"/>
  <c r="H115" i="10"/>
  <c r="H138" i="10"/>
  <c r="H172" i="10"/>
  <c r="H92" i="10"/>
  <c r="H136" i="10"/>
  <c r="H60" i="10"/>
  <c r="H47" i="10"/>
  <c r="H58" i="10"/>
  <c r="E61" i="10"/>
  <c r="H61" i="10" s="1"/>
  <c r="F80" i="10"/>
  <c r="E123" i="10"/>
  <c r="H123" i="10" s="1"/>
  <c r="F170" i="10"/>
  <c r="H170" i="10" s="1"/>
  <c r="E174" i="10"/>
  <c r="H174" i="10" s="1"/>
  <c r="E76" i="10"/>
  <c r="H76" i="10" s="1"/>
  <c r="F95" i="10"/>
  <c r="H95" i="10" s="1"/>
  <c r="E98" i="10"/>
  <c r="H98" i="10" s="1"/>
  <c r="F127" i="10"/>
  <c r="E146" i="10"/>
  <c r="H146" i="10" s="1"/>
  <c r="E161" i="10"/>
  <c r="H161" i="10" s="1"/>
  <c r="E46" i="10"/>
  <c r="H46" i="10" s="1"/>
  <c r="H93" i="10"/>
  <c r="E122" i="10"/>
  <c r="H122" i="10" s="1"/>
  <c r="E84" i="10"/>
  <c r="H84" i="10" s="1"/>
  <c r="F140" i="10"/>
  <c r="H140" i="10" s="1"/>
  <c r="B13" i="10"/>
  <c r="H44" i="10"/>
  <c r="H62" i="10"/>
  <c r="H96" i="10"/>
  <c r="H124" i="10"/>
  <c r="F142" i="10"/>
  <c r="H142" i="10" s="1"/>
  <c r="H148" i="10"/>
  <c r="H74" i="10"/>
  <c r="H83" i="10"/>
  <c r="H135" i="10"/>
  <c r="H139" i="10"/>
  <c r="E148" i="10"/>
  <c r="J37" i="10"/>
  <c r="E37" i="10"/>
  <c r="E39" i="10" s="1"/>
  <c r="E25" i="10" s="1"/>
  <c r="E29" i="10" s="1"/>
  <c r="E11" i="10" s="1"/>
  <c r="D37" i="10"/>
  <c r="D39" i="10" s="1"/>
  <c r="D25" i="10" s="1"/>
  <c r="D29" i="10" s="1"/>
  <c r="D11" i="10" s="1"/>
  <c r="G37" i="10"/>
  <c r="G39" i="10" s="1"/>
  <c r="G25" i="10" s="1"/>
  <c r="G29" i="10" s="1"/>
  <c r="G11" i="10" s="1"/>
  <c r="J36" i="10"/>
  <c r="C13" i="10"/>
  <c r="F63" i="10"/>
  <c r="E63" i="10"/>
  <c r="F37" i="10"/>
  <c r="F39" i="10" s="1"/>
  <c r="F25" i="10" s="1"/>
  <c r="F29" i="10" s="1"/>
  <c r="F11" i="10" s="1"/>
  <c r="H80" i="10"/>
  <c r="H82" i="10"/>
  <c r="E102" i="10"/>
  <c r="H102" i="10" s="1"/>
  <c r="E117" i="10"/>
  <c r="E119" i="10"/>
  <c r="H127" i="10"/>
  <c r="E151" i="10"/>
  <c r="E164" i="10"/>
  <c r="E166" i="10"/>
  <c r="H166" i="10" s="1"/>
  <c r="E113" i="10"/>
  <c r="H113" i="10" s="1"/>
  <c r="F117" i="10"/>
  <c r="F119" i="10"/>
  <c r="E145" i="10"/>
  <c r="E147" i="10"/>
  <c r="F151" i="10"/>
  <c r="E162" i="10"/>
  <c r="H162" i="10" s="1"/>
  <c r="F164" i="10"/>
  <c r="F166" i="10"/>
  <c r="E94" i="10"/>
  <c r="H94" i="10" s="1"/>
  <c r="E126" i="10"/>
  <c r="H126" i="10" s="1"/>
  <c r="E141" i="10"/>
  <c r="E143" i="10"/>
  <c r="F145" i="10"/>
  <c r="F147" i="10"/>
  <c r="F162" i="10"/>
  <c r="E175" i="10"/>
  <c r="E137" i="10"/>
  <c r="H137" i="10" s="1"/>
  <c r="F141" i="10"/>
  <c r="F143" i="10"/>
  <c r="E169" i="10"/>
  <c r="H169" i="10" s="1"/>
  <c r="E171" i="10"/>
  <c r="F175" i="10"/>
  <c r="H37" i="10"/>
  <c r="H39" i="10" s="1"/>
  <c r="H25" i="10" s="1"/>
  <c r="H29" i="10" s="1"/>
  <c r="H11" i="10" s="1"/>
  <c r="E66" i="10"/>
  <c r="E79" i="10"/>
  <c r="H79" i="10" s="1"/>
  <c r="E81" i="10"/>
  <c r="I37" i="10"/>
  <c r="I39" i="10" s="1"/>
  <c r="I25" i="10" s="1"/>
  <c r="I29" i="10" s="1"/>
  <c r="I11" i="10" s="1"/>
  <c r="F66" i="10"/>
  <c r="E77" i="10"/>
  <c r="F79" i="10"/>
  <c r="F81" i="10"/>
  <c r="F94" i="10"/>
  <c r="E48" i="10"/>
  <c r="H48" i="10" s="1"/>
  <c r="E64" i="10"/>
  <c r="H64" i="10" s="1"/>
  <c r="F77" i="10"/>
  <c r="E103" i="10"/>
  <c r="H103" i="10" s="1"/>
  <c r="E116" i="10"/>
  <c r="H116" i="10" s="1"/>
  <c r="E118" i="10"/>
  <c r="H118" i="10" s="1"/>
  <c r="E150" i="10"/>
  <c r="H150" i="10" s="1"/>
  <c r="E165" i="10"/>
  <c r="H165" i="10" s="1"/>
  <c r="E167" i="10"/>
  <c r="H167" i="10" s="1"/>
  <c r="F169" i="10"/>
  <c r="F171" i="10"/>
  <c r="AW25" i="5"/>
  <c r="Z25" i="5"/>
  <c r="V25" i="9"/>
  <c r="AZ25" i="9"/>
  <c r="AB25" i="5"/>
  <c r="X25" i="9"/>
  <c r="R25" i="9"/>
  <c r="W25" i="5"/>
  <c r="AC25" i="5"/>
  <c r="U25" i="5"/>
  <c r="AP25" i="5"/>
  <c r="B44" i="9"/>
  <c r="B45" i="9"/>
  <c r="AS25" i="9"/>
  <c r="AP25" i="9"/>
  <c r="AO25" i="5"/>
  <c r="I35" i="6"/>
  <c r="F97" i="1"/>
  <c r="F100" i="1" s="1"/>
  <c r="I26" i="9"/>
  <c r="AD25" i="5"/>
  <c r="AJ25" i="5"/>
  <c r="BA25" i="9"/>
  <c r="H26" i="9"/>
  <c r="AI25" i="9"/>
  <c r="AQ25" i="5"/>
  <c r="AJ25" i="9"/>
  <c r="AR25" i="5"/>
  <c r="AD25" i="9"/>
  <c r="AT25" i="5"/>
  <c r="AQ25" i="9"/>
  <c r="AU25" i="9"/>
  <c r="BA25" i="5"/>
  <c r="AT25" i="9"/>
  <c r="AS25" i="5"/>
  <c r="AU25" i="5"/>
  <c r="AY25" i="5"/>
  <c r="AV25" i="9"/>
  <c r="AZ25" i="5"/>
  <c r="AX25" i="5"/>
  <c r="AM25" i="5"/>
  <c r="AE25" i="9"/>
  <c r="AY25" i="9"/>
  <c r="AG25" i="5"/>
  <c r="AN25" i="9"/>
  <c r="AV25" i="5"/>
  <c r="AR25" i="9"/>
  <c r="AW25" i="9"/>
  <c r="G24" i="5"/>
  <c r="F91" i="1"/>
  <c r="F24" i="9"/>
  <c r="F26" i="9" s="1"/>
  <c r="J24" i="9"/>
  <c r="J26" i="9" s="1"/>
  <c r="L24" i="5"/>
  <c r="P24" i="5"/>
  <c r="F69" i="1"/>
  <c r="F71" i="1" s="1"/>
  <c r="J11" i="9" s="1"/>
  <c r="I24" i="5"/>
  <c r="Y25" i="5"/>
  <c r="AA25" i="5"/>
  <c r="W25" i="9"/>
  <c r="J24" i="5"/>
  <c r="L24" i="9"/>
  <c r="L26" i="9" s="1"/>
  <c r="AH25" i="5"/>
  <c r="AK25" i="9"/>
  <c r="AO25" i="9"/>
  <c r="BG25" i="5"/>
  <c r="X25" i="5"/>
  <c r="AA25" i="9"/>
  <c r="Y25" i="9"/>
  <c r="H24" i="5"/>
  <c r="AE25" i="5"/>
  <c r="AI25" i="5"/>
  <c r="AL25" i="9"/>
  <c r="H35" i="6"/>
  <c r="G35" i="6"/>
  <c r="F38" i="1"/>
  <c r="F48" i="1" s="1"/>
  <c r="BC25" i="9"/>
  <c r="R25" i="5"/>
  <c r="Z25" i="9"/>
  <c r="G24" i="9"/>
  <c r="G26" i="9" s="1"/>
  <c r="AF25" i="5"/>
  <c r="AK25" i="5"/>
  <c r="AM25" i="9"/>
  <c r="G61" i="1"/>
  <c r="AB25" i="9"/>
  <c r="T25" i="5"/>
  <c r="V25" i="5"/>
  <c r="M24" i="5"/>
  <c r="AN25" i="5"/>
  <c r="AL25" i="5"/>
  <c r="L4" i="1"/>
  <c r="M4" i="1" s="1"/>
  <c r="BJ25" i="9"/>
  <c r="H120" i="1"/>
  <c r="I120" i="1" s="1"/>
  <c r="J120" i="1" s="1"/>
  <c r="J123" i="1" s="1"/>
  <c r="G123" i="1"/>
  <c r="BD25" i="9"/>
  <c r="BH25" i="9"/>
  <c r="BI25" i="5"/>
  <c r="BK25" i="9"/>
  <c r="BG25" i="9"/>
  <c r="BE25" i="5"/>
  <c r="BF25" i="5"/>
  <c r="BK25" i="5"/>
  <c r="BH25" i="5"/>
  <c r="BF25" i="9"/>
  <c r="BB25" i="5"/>
  <c r="BC25" i="5"/>
  <c r="I42" i="1"/>
  <c r="BM25" i="5"/>
  <c r="BL25" i="9"/>
  <c r="J60" i="1"/>
  <c r="F46" i="1"/>
  <c r="BD25" i="5"/>
  <c r="BE25" i="9"/>
  <c r="BL25" i="5"/>
  <c r="BM25" i="9"/>
  <c r="M24" i="9"/>
  <c r="M26" i="9" s="1"/>
  <c r="Q24" i="9"/>
  <c r="Q26" i="9" s="1"/>
  <c r="O24" i="9"/>
  <c r="O26" i="9" s="1"/>
  <c r="Q24" i="5"/>
  <c r="F24" i="5"/>
  <c r="F33" i="6"/>
  <c r="K24" i="5"/>
  <c r="N24" i="9"/>
  <c r="N26" i="9" s="1"/>
  <c r="K24" i="9"/>
  <c r="K26" i="9" s="1"/>
  <c r="P24" i="9"/>
  <c r="P26" i="9" s="1"/>
  <c r="N24" i="5"/>
  <c r="O24" i="5"/>
  <c r="BJ25" i="5"/>
  <c r="BI25" i="9"/>
  <c r="I41" i="1"/>
  <c r="BB25" i="9"/>
  <c r="J43" i="1"/>
  <c r="F37" i="1"/>
  <c r="F47" i="1" s="1"/>
  <c r="F50" i="1" l="1"/>
  <c r="H52" i="10"/>
  <c r="D17" i="10" s="1"/>
  <c r="D21" i="10" s="1"/>
  <c r="D10" i="10" s="1"/>
  <c r="D13" i="10" s="1"/>
  <c r="H63" i="10"/>
  <c r="H81" i="10"/>
  <c r="H119" i="10"/>
  <c r="H117" i="10"/>
  <c r="H129" i="10" s="1"/>
  <c r="H17" i="10" s="1"/>
  <c r="H21" i="10" s="1"/>
  <c r="H10" i="10" s="1"/>
  <c r="H13" i="10" s="1"/>
  <c r="H141" i="10"/>
  <c r="H143" i="10"/>
  <c r="H145" i="10"/>
  <c r="H175" i="10"/>
  <c r="H171" i="10"/>
  <c r="H66" i="10"/>
  <c r="H68" i="10" s="1"/>
  <c r="E17" i="10" s="1"/>
  <c r="E21" i="10" s="1"/>
  <c r="E10" i="10" s="1"/>
  <c r="E13" i="10" s="1"/>
  <c r="H147" i="10"/>
  <c r="H164" i="10"/>
  <c r="H177" i="10" s="1"/>
  <c r="J17" i="10" s="1"/>
  <c r="J21" i="10" s="1"/>
  <c r="J10" i="10" s="1"/>
  <c r="J13" i="10" s="1"/>
  <c r="J39" i="10"/>
  <c r="J25" i="10" s="1"/>
  <c r="J29" i="10" s="1"/>
  <c r="J11" i="10" s="1"/>
  <c r="H77" i="10"/>
  <c r="H151" i="10"/>
  <c r="H153" i="10" s="1"/>
  <c r="I17" i="10" s="1"/>
  <c r="I21" i="10" s="1"/>
  <c r="I10" i="10" s="1"/>
  <c r="I13" i="10" s="1"/>
  <c r="H105" i="10"/>
  <c r="G17" i="10" s="1"/>
  <c r="G21" i="10" s="1"/>
  <c r="G10" i="10" s="1"/>
  <c r="G13" i="10" s="1"/>
  <c r="H86" i="10"/>
  <c r="F17" i="10" s="1"/>
  <c r="F21" i="10" s="1"/>
  <c r="F10" i="10" s="1"/>
  <c r="F13" i="10" s="1"/>
  <c r="F11" i="5"/>
  <c r="J11" i="5"/>
  <c r="F102" i="1"/>
  <c r="M18" i="9" s="1"/>
  <c r="G88" i="1"/>
  <c r="G91" i="1" s="1"/>
  <c r="F132" i="1"/>
  <c r="M11" i="5"/>
  <c r="F13" i="6" s="1"/>
  <c r="F11" i="9"/>
  <c r="M11" i="9"/>
  <c r="G97" i="1"/>
  <c r="G100" i="1" s="1"/>
  <c r="F131" i="1"/>
  <c r="H123" i="1"/>
  <c r="AD24" i="9" s="1"/>
  <c r="H61" i="1"/>
  <c r="I61" i="1" s="1"/>
  <c r="G69" i="1"/>
  <c r="G71" i="1" s="1"/>
  <c r="Y11" i="5" s="1"/>
  <c r="O10" i="5"/>
  <c r="I123" i="1"/>
  <c r="AZ24" i="9" s="1"/>
  <c r="J41" i="1"/>
  <c r="R11" i="5"/>
  <c r="J42" i="1"/>
  <c r="G36" i="1"/>
  <c r="G37" i="1"/>
  <c r="G47" i="1" s="1"/>
  <c r="G38" i="1"/>
  <c r="G48" i="1" s="1"/>
  <c r="H69" i="1"/>
  <c r="H71" i="1" s="1"/>
  <c r="AL24" i="9"/>
  <c r="AN24" i="9"/>
  <c r="AD24" i="5"/>
  <c r="AM24" i="9"/>
  <c r="AO24" i="9"/>
  <c r="AF24" i="5"/>
  <c r="AL24" i="5"/>
  <c r="AI24" i="5"/>
  <c r="AN24" i="5"/>
  <c r="AG24" i="9"/>
  <c r="K18" i="9"/>
  <c r="J19" i="5"/>
  <c r="N19" i="5"/>
  <c r="L18" i="9"/>
  <c r="G18" i="9"/>
  <c r="I19" i="5"/>
  <c r="Q18" i="9"/>
  <c r="I18" i="9"/>
  <c r="H19" i="5"/>
  <c r="O18" i="9"/>
  <c r="BB24" i="9"/>
  <c r="BL24" i="9"/>
  <c r="BM24" i="5"/>
  <c r="BI24" i="9"/>
  <c r="BD24" i="9"/>
  <c r="BE24" i="5"/>
  <c r="BH24" i="9"/>
  <c r="BK24" i="9"/>
  <c r="BF24" i="5"/>
  <c r="BM24" i="9"/>
  <c r="BL24" i="5"/>
  <c r="BJ24" i="5"/>
  <c r="BC24" i="9"/>
  <c r="BK24" i="5"/>
  <c r="J33" i="6"/>
  <c r="BC24" i="5"/>
  <c r="BJ24" i="9"/>
  <c r="BD24" i="5"/>
  <c r="BG24" i="9"/>
  <c r="BG24" i="5"/>
  <c r="BI24" i="5"/>
  <c r="BB24" i="5"/>
  <c r="BF24" i="9"/>
  <c r="BE24" i="9"/>
  <c r="BH24" i="5"/>
  <c r="M10" i="9"/>
  <c r="J10" i="5"/>
  <c r="M10" i="5"/>
  <c r="P10" i="9"/>
  <c r="U24" i="9"/>
  <c r="U26" i="9" s="1"/>
  <c r="S24" i="9"/>
  <c r="S26" i="9" s="1"/>
  <c r="X24" i="9"/>
  <c r="X26" i="9" s="1"/>
  <c r="AA24" i="5"/>
  <c r="G33" i="6"/>
  <c r="R24" i="5"/>
  <c r="T24" i="5"/>
  <c r="V24" i="9"/>
  <c r="V26" i="9" s="1"/>
  <c r="T24" i="9"/>
  <c r="T26" i="9" s="1"/>
  <c r="R24" i="9"/>
  <c r="R26" i="9" s="1"/>
  <c r="X24" i="5"/>
  <c r="AB24" i="5"/>
  <c r="U24" i="5"/>
  <c r="AC24" i="9"/>
  <c r="AC26" i="9" s="1"/>
  <c r="Y24" i="9"/>
  <c r="Y26" i="9" s="1"/>
  <c r="AC24" i="5"/>
  <c r="V24" i="5"/>
  <c r="S24" i="5"/>
  <c r="AA24" i="9"/>
  <c r="AA26" i="9" s="1"/>
  <c r="Z24" i="9"/>
  <c r="Z26" i="9" s="1"/>
  <c r="W24" i="9"/>
  <c r="W26" i="9" s="1"/>
  <c r="Y24" i="5"/>
  <c r="Z24" i="5"/>
  <c r="W24" i="5"/>
  <c r="AB24" i="9"/>
  <c r="AB26" i="9" s="1"/>
  <c r="G19" i="5" l="1"/>
  <c r="N18" i="9"/>
  <c r="L19" i="5"/>
  <c r="H18" i="9"/>
  <c r="J18" i="9"/>
  <c r="Q19" i="5"/>
  <c r="F18" i="9"/>
  <c r="M19" i="5"/>
  <c r="F19" i="5"/>
  <c r="P18" i="9"/>
  <c r="F22" i="6"/>
  <c r="P19" i="5"/>
  <c r="O19" i="5"/>
  <c r="K19" i="5"/>
  <c r="F134" i="1"/>
  <c r="K10" i="9"/>
  <c r="K12" i="9" s="1"/>
  <c r="F10" i="9"/>
  <c r="Q10" i="9"/>
  <c r="N10" i="9"/>
  <c r="N12" i="9" s="1"/>
  <c r="I10" i="5"/>
  <c r="I12" i="5" s="1"/>
  <c r="H10" i="5"/>
  <c r="H12" i="5" s="1"/>
  <c r="F10" i="5"/>
  <c r="F12" i="5" s="1"/>
  <c r="I10" i="9"/>
  <c r="Y11" i="9"/>
  <c r="V11" i="9"/>
  <c r="V11" i="5"/>
  <c r="AZ24" i="5"/>
  <c r="G132" i="1"/>
  <c r="I33" i="6"/>
  <c r="G102" i="1"/>
  <c r="U19" i="5" s="1"/>
  <c r="BA24" i="5"/>
  <c r="AU24" i="5"/>
  <c r="O10" i="9"/>
  <c r="H10" i="9"/>
  <c r="Q10" i="5"/>
  <c r="H97" i="1"/>
  <c r="H100" i="1" s="1"/>
  <c r="AX24" i="5"/>
  <c r="AU24" i="9"/>
  <c r="AS24" i="5"/>
  <c r="AR24" i="9"/>
  <c r="L10" i="9"/>
  <c r="J10" i="9"/>
  <c r="P10" i="5"/>
  <c r="P12" i="5" s="1"/>
  <c r="AP24" i="5"/>
  <c r="AQ24" i="9"/>
  <c r="AQ24" i="5"/>
  <c r="AT24" i="9"/>
  <c r="AY24" i="9"/>
  <c r="AV24" i="5"/>
  <c r="G10" i="9"/>
  <c r="L10" i="5"/>
  <c r="L12" i="5" s="1"/>
  <c r="G10" i="5"/>
  <c r="AS24" i="9"/>
  <c r="AP24" i="9"/>
  <c r="AO24" i="5"/>
  <c r="H33" i="6"/>
  <c r="N10" i="5"/>
  <c r="K10" i="5"/>
  <c r="AI24" i="9"/>
  <c r="AJ24" i="5"/>
  <c r="F80" i="1"/>
  <c r="F82" i="1" s="1"/>
  <c r="AJ24" i="9"/>
  <c r="AK24" i="9"/>
  <c r="R11" i="9"/>
  <c r="AE24" i="9"/>
  <c r="AM24" i="5"/>
  <c r="AK24" i="5"/>
  <c r="AY24" i="5"/>
  <c r="AR24" i="5"/>
  <c r="AH24" i="9"/>
  <c r="AG24" i="5"/>
  <c r="AF24" i="9"/>
  <c r="H88" i="1"/>
  <c r="AW24" i="9"/>
  <c r="BA24" i="9"/>
  <c r="AV24" i="9"/>
  <c r="AH24" i="5"/>
  <c r="AE24" i="5"/>
  <c r="AW24" i="5"/>
  <c r="AX24" i="9"/>
  <c r="AT24" i="5"/>
  <c r="AD11" i="5"/>
  <c r="AH11" i="5"/>
  <c r="AK11" i="5"/>
  <c r="AH11" i="9"/>
  <c r="AD11" i="9"/>
  <c r="AK11" i="9"/>
  <c r="O12" i="5"/>
  <c r="Q12" i="5"/>
  <c r="J12" i="5"/>
  <c r="M12" i="5"/>
  <c r="F12" i="9"/>
  <c r="Q12" i="9"/>
  <c r="M12" i="9"/>
  <c r="P12" i="9"/>
  <c r="G13" i="6"/>
  <c r="H37" i="1"/>
  <c r="H47" i="1" s="1"/>
  <c r="H38" i="1"/>
  <c r="H48" i="1" s="1"/>
  <c r="I33" i="1"/>
  <c r="H36" i="1"/>
  <c r="J61" i="1"/>
  <c r="I97" i="1"/>
  <c r="I100" i="1" s="1"/>
  <c r="I88" i="1"/>
  <c r="I69" i="1"/>
  <c r="I71" i="1" s="1"/>
  <c r="G46" i="1"/>
  <c r="G50" i="1" s="1"/>
  <c r="G77" i="1"/>
  <c r="W19" i="5" l="1"/>
  <c r="W18" i="9"/>
  <c r="T18" i="9"/>
  <c r="U18" i="9"/>
  <c r="R19" i="5"/>
  <c r="G22" i="6"/>
  <c r="Y18" i="9"/>
  <c r="S19" i="5"/>
  <c r="Y19" i="5"/>
  <c r="Z18" i="9"/>
  <c r="X18" i="9"/>
  <c r="AA18" i="9"/>
  <c r="V18" i="9"/>
  <c r="AB18" i="9"/>
  <c r="T19" i="5"/>
  <c r="V19" i="5"/>
  <c r="X19" i="5"/>
  <c r="S18" i="9"/>
  <c r="R18" i="9"/>
  <c r="Z19" i="5"/>
  <c r="AA19" i="5"/>
  <c r="AB19" i="5"/>
  <c r="AC18" i="9"/>
  <c r="AC19" i="5"/>
  <c r="G12" i="9"/>
  <c r="I12" i="9"/>
  <c r="G12" i="5"/>
  <c r="H132" i="1"/>
  <c r="F12" i="6"/>
  <c r="L12" i="9"/>
  <c r="J12" i="9"/>
  <c r="H91" i="1"/>
  <c r="H102" i="1" s="1"/>
  <c r="AJ19" i="5" s="1"/>
  <c r="O12" i="9"/>
  <c r="N12" i="5"/>
  <c r="H12" i="9"/>
  <c r="K12" i="5"/>
  <c r="I132" i="1"/>
  <c r="I91" i="1"/>
  <c r="I102" i="1" s="1"/>
  <c r="F37" i="6"/>
  <c r="AD18" i="9"/>
  <c r="AM19" i="5"/>
  <c r="X10" i="5"/>
  <c r="X12" i="5" s="1"/>
  <c r="Y10" i="5"/>
  <c r="Y12" i="5" s="1"/>
  <c r="R10" i="5"/>
  <c r="Z10" i="5"/>
  <c r="Z12" i="5" s="1"/>
  <c r="S10" i="5"/>
  <c r="S12" i="5" s="1"/>
  <c r="AA10" i="5"/>
  <c r="AA12" i="5" s="1"/>
  <c r="T10" i="5"/>
  <c r="T12" i="5" s="1"/>
  <c r="AB10" i="5"/>
  <c r="AB12" i="5" s="1"/>
  <c r="U10" i="5"/>
  <c r="U12" i="5" s="1"/>
  <c r="AC10" i="5"/>
  <c r="AC12" i="5" s="1"/>
  <c r="V10" i="5"/>
  <c r="V12" i="5" s="1"/>
  <c r="W10" i="5"/>
  <c r="W12" i="5" s="1"/>
  <c r="AC10" i="9"/>
  <c r="AC12" i="9" s="1"/>
  <c r="R10" i="9"/>
  <c r="R12" i="9" s="1"/>
  <c r="T10" i="9"/>
  <c r="T12" i="9" s="1"/>
  <c r="W10" i="9"/>
  <c r="W12" i="9" s="1"/>
  <c r="X10" i="9"/>
  <c r="X12" i="9" s="1"/>
  <c r="AB10" i="9"/>
  <c r="AB12" i="9" s="1"/>
  <c r="AA10" i="9"/>
  <c r="AA12" i="9" s="1"/>
  <c r="V10" i="9"/>
  <c r="V12" i="9" s="1"/>
  <c r="Z10" i="9"/>
  <c r="Z12" i="9" s="1"/>
  <c r="U10" i="9"/>
  <c r="U12" i="9" s="1"/>
  <c r="Y10" i="9"/>
  <c r="Y12" i="9" s="1"/>
  <c r="S10" i="9"/>
  <c r="S12" i="9" s="1"/>
  <c r="O18" i="5"/>
  <c r="O20" i="5" s="1"/>
  <c r="O27" i="5" s="1"/>
  <c r="O30" i="5" s="1"/>
  <c r="O36" i="5" s="1"/>
  <c r="F18" i="5"/>
  <c r="F20" i="5" s="1"/>
  <c r="F27" i="5" s="1"/>
  <c r="F30" i="5" s="1"/>
  <c r="P18" i="5"/>
  <c r="P20" i="5" s="1"/>
  <c r="P27" i="5" s="1"/>
  <c r="P30" i="5" s="1"/>
  <c r="P36" i="5" s="1"/>
  <c r="H18" i="5"/>
  <c r="H20" i="5" s="1"/>
  <c r="H27" i="5" s="1"/>
  <c r="H30" i="5" s="1"/>
  <c r="H36" i="5" s="1"/>
  <c r="L17" i="9"/>
  <c r="L19" i="9" s="1"/>
  <c r="Q17" i="9"/>
  <c r="Q19" i="9" s="1"/>
  <c r="Q29" i="9" s="1"/>
  <c r="F17" i="9"/>
  <c r="F19" i="9" s="1"/>
  <c r="M18" i="5"/>
  <c r="M20" i="5" s="1"/>
  <c r="M27" i="5" s="1"/>
  <c r="M30" i="5" s="1"/>
  <c r="M36" i="5" s="1"/>
  <c r="L18" i="5"/>
  <c r="L20" i="5" s="1"/>
  <c r="L27" i="5" s="1"/>
  <c r="L30" i="5" s="1"/>
  <c r="L36" i="5" s="1"/>
  <c r="N17" i="9"/>
  <c r="N19" i="9" s="1"/>
  <c r="N29" i="9" s="1"/>
  <c r="K18" i="5"/>
  <c r="K20" i="5" s="1"/>
  <c r="Q18" i="5"/>
  <c r="Q20" i="5" s="1"/>
  <c r="Q27" i="5" s="1"/>
  <c r="Q30" i="5" s="1"/>
  <c r="Q36" i="5" s="1"/>
  <c r="G17" i="9"/>
  <c r="G19" i="9" s="1"/>
  <c r="G18" i="5"/>
  <c r="G20" i="5" s="1"/>
  <c r="H17" i="9"/>
  <c r="H19" i="9" s="1"/>
  <c r="K17" i="9"/>
  <c r="K19" i="9" s="1"/>
  <c r="O17" i="9"/>
  <c r="O19" i="9" s="1"/>
  <c r="I18" i="5"/>
  <c r="I20" i="5" s="1"/>
  <c r="I27" i="5" s="1"/>
  <c r="I30" i="5" s="1"/>
  <c r="I36" i="5" s="1"/>
  <c r="I17" i="9"/>
  <c r="I19" i="9" s="1"/>
  <c r="F21" i="6"/>
  <c r="M17" i="9"/>
  <c r="M19" i="9" s="1"/>
  <c r="M29" i="9" s="1"/>
  <c r="J17" i="9"/>
  <c r="J19" i="9" s="1"/>
  <c r="N18" i="5"/>
  <c r="N20" i="5" s="1"/>
  <c r="P17" i="9"/>
  <c r="P19" i="9" s="1"/>
  <c r="P29" i="9" s="1"/>
  <c r="J18" i="5"/>
  <c r="J20" i="5" s="1"/>
  <c r="J27" i="5" s="1"/>
  <c r="J30" i="5" s="1"/>
  <c r="J36" i="5" s="1"/>
  <c r="J69" i="1"/>
  <c r="J71" i="1" s="1"/>
  <c r="J88" i="1"/>
  <c r="J97" i="1"/>
  <c r="J100" i="1" s="1"/>
  <c r="H77" i="1"/>
  <c r="H46" i="1"/>
  <c r="H50" i="1" s="1"/>
  <c r="G80" i="1"/>
  <c r="G131" i="1"/>
  <c r="G134" i="1" s="1"/>
  <c r="I38" i="1"/>
  <c r="I48" i="1" s="1"/>
  <c r="J33" i="1"/>
  <c r="I37" i="1"/>
  <c r="I47" i="1" s="1"/>
  <c r="I36" i="1"/>
  <c r="AP11" i="5"/>
  <c r="AT11" i="5"/>
  <c r="AW11" i="5"/>
  <c r="AW11" i="9"/>
  <c r="AT11" i="9"/>
  <c r="AP11" i="9"/>
  <c r="H13" i="6"/>
  <c r="AM18" i="9" l="1"/>
  <c r="AH18" i="9"/>
  <c r="AK19" i="5"/>
  <c r="AK18" i="9"/>
  <c r="AE18" i="9"/>
  <c r="AH19" i="5"/>
  <c r="AN18" i="9"/>
  <c r="AG18" i="9"/>
  <c r="AO19" i="5"/>
  <c r="AF18" i="9"/>
  <c r="AL19" i="5"/>
  <c r="AL18" i="9"/>
  <c r="AJ18" i="9"/>
  <c r="AG19" i="5"/>
  <c r="AN19" i="5"/>
  <c r="AF19" i="5"/>
  <c r="AI18" i="9"/>
  <c r="AD19" i="5"/>
  <c r="AO18" i="9"/>
  <c r="AI19" i="5"/>
  <c r="H22" i="6"/>
  <c r="O29" i="9"/>
  <c r="K27" i="5"/>
  <c r="K30" i="5" s="1"/>
  <c r="K36" i="5" s="1"/>
  <c r="AE19" i="5"/>
  <c r="G29" i="9"/>
  <c r="G32" i="9" s="1"/>
  <c r="G38" i="9" s="1"/>
  <c r="G44" i="9" s="1"/>
  <c r="I29" i="9"/>
  <c r="I32" i="9" s="1"/>
  <c r="I38" i="9" s="1"/>
  <c r="I44" i="9" s="1"/>
  <c r="J29" i="9"/>
  <c r="J32" i="9" s="1"/>
  <c r="J38" i="9" s="1"/>
  <c r="J44" i="9" s="1"/>
  <c r="L29" i="9"/>
  <c r="L32" i="9" s="1"/>
  <c r="L38" i="9" s="1"/>
  <c r="L44" i="9" s="1"/>
  <c r="Q32" i="9"/>
  <c r="Q38" i="9" s="1"/>
  <c r="Q44" i="9" s="1"/>
  <c r="O32" i="9"/>
  <c r="O38" i="9" s="1"/>
  <c r="O44" i="9" s="1"/>
  <c r="P32" i="9"/>
  <c r="P38" i="9" s="1"/>
  <c r="P44" i="9" s="1"/>
  <c r="M32" i="9"/>
  <c r="M38" i="9" s="1"/>
  <c r="M44" i="9" s="1"/>
  <c r="K29" i="9"/>
  <c r="K32" i="9" s="1"/>
  <c r="K38" i="9" s="1"/>
  <c r="K44" i="9" s="1"/>
  <c r="N32" i="9"/>
  <c r="N38" i="9" s="1"/>
  <c r="N44" i="9" s="1"/>
  <c r="H29" i="9"/>
  <c r="H32" i="9" s="1"/>
  <c r="H38" i="9" s="1"/>
  <c r="H44" i="9" s="1"/>
  <c r="F29" i="9"/>
  <c r="F32" i="9" s="1"/>
  <c r="F38" i="9" s="1"/>
  <c r="G27" i="5"/>
  <c r="G30" i="5" s="1"/>
  <c r="G36" i="5" s="1"/>
  <c r="N27" i="5"/>
  <c r="N30" i="5" s="1"/>
  <c r="N36" i="5" s="1"/>
  <c r="F14" i="6"/>
  <c r="J38" i="1"/>
  <c r="J48" i="1" s="1"/>
  <c r="J36" i="1"/>
  <c r="J37" i="1"/>
  <c r="J47" i="1" s="1"/>
  <c r="F23" i="6"/>
  <c r="F39" i="6"/>
  <c r="J91" i="1"/>
  <c r="J102" i="1" s="1"/>
  <c r="J132" i="1"/>
  <c r="F49" i="6"/>
  <c r="F36" i="5"/>
  <c r="F32" i="5"/>
  <c r="BB11" i="5"/>
  <c r="BF11" i="5"/>
  <c r="BI11" i="5"/>
  <c r="BF11" i="9"/>
  <c r="BB11" i="9"/>
  <c r="BI11" i="9"/>
  <c r="G12" i="6"/>
  <c r="R12" i="5"/>
  <c r="AG10" i="5"/>
  <c r="AG12" i="5" s="1"/>
  <c r="AO10" i="5"/>
  <c r="AO12" i="5" s="1"/>
  <c r="AH10" i="5"/>
  <c r="AH12" i="5" s="1"/>
  <c r="AI10" i="5"/>
  <c r="AI12" i="5" s="1"/>
  <c r="AJ10" i="5"/>
  <c r="AJ12" i="5" s="1"/>
  <c r="AK10" i="5"/>
  <c r="AK12" i="5" s="1"/>
  <c r="AD10" i="5"/>
  <c r="AL10" i="5"/>
  <c r="AL12" i="5" s="1"/>
  <c r="AE10" i="5"/>
  <c r="AE12" i="5" s="1"/>
  <c r="AM10" i="5"/>
  <c r="AM12" i="5" s="1"/>
  <c r="AF10" i="5"/>
  <c r="AF12" i="5" s="1"/>
  <c r="AN10" i="5"/>
  <c r="AN12" i="5" s="1"/>
  <c r="AM10" i="9"/>
  <c r="AM12" i="9" s="1"/>
  <c r="AO10" i="9"/>
  <c r="AO12" i="9" s="1"/>
  <c r="AH10" i="9"/>
  <c r="AH12" i="9" s="1"/>
  <c r="AD10" i="9"/>
  <c r="AD12" i="9" s="1"/>
  <c r="AF10" i="9"/>
  <c r="AF12" i="9" s="1"/>
  <c r="AK10" i="9"/>
  <c r="AK12" i="9" s="1"/>
  <c r="AN10" i="9"/>
  <c r="AN12" i="9" s="1"/>
  <c r="AE10" i="9"/>
  <c r="AE12" i="9" s="1"/>
  <c r="AG10" i="9"/>
  <c r="AG12" i="9" s="1"/>
  <c r="AI10" i="9"/>
  <c r="AI12" i="9" s="1"/>
  <c r="AJ10" i="9"/>
  <c r="AJ12" i="9" s="1"/>
  <c r="AL10" i="9"/>
  <c r="AL12" i="9" s="1"/>
  <c r="AY19" i="5"/>
  <c r="AS19" i="5"/>
  <c r="AV19" i="5"/>
  <c r="BA18" i="9"/>
  <c r="AW18" i="9"/>
  <c r="AS18" i="9"/>
  <c r="AU18" i="9"/>
  <c r="AZ18" i="9"/>
  <c r="I22" i="6"/>
  <c r="AR19" i="5"/>
  <c r="AR18" i="9"/>
  <c r="AP19" i="5"/>
  <c r="AY18" i="9"/>
  <c r="AV18" i="9"/>
  <c r="AX19" i="5"/>
  <c r="AQ19" i="5"/>
  <c r="AT19" i="5"/>
  <c r="AZ19" i="5"/>
  <c r="AU19" i="5"/>
  <c r="AT18" i="9"/>
  <c r="BA19" i="5"/>
  <c r="AW19" i="5"/>
  <c r="AQ18" i="9"/>
  <c r="AX18" i="9"/>
  <c r="AP18" i="9"/>
  <c r="I13" i="6"/>
  <c r="H80" i="1"/>
  <c r="H131" i="1"/>
  <c r="H134" i="1" s="1"/>
  <c r="I77" i="1"/>
  <c r="I46" i="1"/>
  <c r="I50" i="1" s="1"/>
  <c r="G82" i="1"/>
  <c r="F34" i="9" l="1"/>
  <c r="G31" i="9" s="1"/>
  <c r="G34" i="9" s="1"/>
  <c r="H31" i="9" s="1"/>
  <c r="H34" i="9" s="1"/>
  <c r="I31" i="9" s="1"/>
  <c r="I34" i="9" s="1"/>
  <c r="J31" i="9" s="1"/>
  <c r="J34" i="9" s="1"/>
  <c r="K31" i="9" s="1"/>
  <c r="K34" i="9" s="1"/>
  <c r="L31" i="9" s="1"/>
  <c r="L34" i="9" s="1"/>
  <c r="M31" i="9" s="1"/>
  <c r="M34" i="9" s="1"/>
  <c r="N31" i="9" s="1"/>
  <c r="N34" i="9" s="1"/>
  <c r="O31" i="9" s="1"/>
  <c r="O34" i="9" s="1"/>
  <c r="P31" i="9" s="1"/>
  <c r="P34" i="9" s="1"/>
  <c r="Q31" i="9" s="1"/>
  <c r="Q34" i="9" s="1"/>
  <c r="R31" i="9" s="1"/>
  <c r="F44" i="9"/>
  <c r="F46" i="9" s="1"/>
  <c r="F28" i="6"/>
  <c r="F41" i="6" s="1"/>
  <c r="I80" i="1"/>
  <c r="I131" i="1"/>
  <c r="I134" i="1" s="1"/>
  <c r="G14" i="6"/>
  <c r="J13" i="6"/>
  <c r="BD19" i="5"/>
  <c r="BE18" i="9"/>
  <c r="BJ18" i="9"/>
  <c r="BK18" i="9"/>
  <c r="BH18" i="9"/>
  <c r="BM19" i="5"/>
  <c r="BI19" i="5"/>
  <c r="BG18" i="9"/>
  <c r="BB19" i="5"/>
  <c r="BF18" i="9"/>
  <c r="BC19" i="5"/>
  <c r="BG19" i="5"/>
  <c r="BC18" i="9"/>
  <c r="BH19" i="5"/>
  <c r="BB18" i="9"/>
  <c r="BI18" i="9"/>
  <c r="BF19" i="5"/>
  <c r="BM18" i="9"/>
  <c r="BJ19" i="5"/>
  <c r="BL18" i="9"/>
  <c r="BE19" i="5"/>
  <c r="BD18" i="9"/>
  <c r="BL19" i="5"/>
  <c r="J22" i="6"/>
  <c r="BK19" i="5"/>
  <c r="G29" i="5"/>
  <c r="G32" i="5" s="1"/>
  <c r="H29" i="5" s="1"/>
  <c r="H32" i="5" s="1"/>
  <c r="I29" i="5" s="1"/>
  <c r="I32" i="5" s="1"/>
  <c r="J29" i="5" s="1"/>
  <c r="J32" i="5" s="1"/>
  <c r="K29" i="5" s="1"/>
  <c r="K32" i="5" s="1"/>
  <c r="L29" i="5" s="1"/>
  <c r="L32" i="5" s="1"/>
  <c r="M29" i="5" s="1"/>
  <c r="M32" i="5" s="1"/>
  <c r="N29" i="5" s="1"/>
  <c r="N32" i="5" s="1"/>
  <c r="O29" i="5" s="1"/>
  <c r="O32" i="5" s="1"/>
  <c r="P29" i="5" s="1"/>
  <c r="P32" i="5" s="1"/>
  <c r="Q29" i="5" s="1"/>
  <c r="Q32" i="5" s="1"/>
  <c r="R29" i="5" s="1"/>
  <c r="F51" i="6"/>
  <c r="G47" i="6" s="1"/>
  <c r="F38" i="5"/>
  <c r="J77" i="1"/>
  <c r="J46" i="1"/>
  <c r="J50" i="1" s="1"/>
  <c r="F40" i="9"/>
  <c r="G37" i="6"/>
  <c r="BA10" i="5"/>
  <c r="BA12" i="5" s="1"/>
  <c r="AT10" i="5"/>
  <c r="AT12" i="5" s="1"/>
  <c r="AU10" i="5"/>
  <c r="AU12" i="5" s="1"/>
  <c r="AV10" i="5"/>
  <c r="AV12" i="5" s="1"/>
  <c r="AP10" i="5"/>
  <c r="AW10" i="5"/>
  <c r="AW12" i="5" s="1"/>
  <c r="AQ10" i="5"/>
  <c r="AQ12" i="5" s="1"/>
  <c r="AX10" i="5"/>
  <c r="AX12" i="5" s="1"/>
  <c r="AR10" i="5"/>
  <c r="AR12" i="5" s="1"/>
  <c r="AY10" i="5"/>
  <c r="AY12" i="5" s="1"/>
  <c r="AS10" i="5"/>
  <c r="AS12" i="5" s="1"/>
  <c r="AZ10" i="5"/>
  <c r="AZ12" i="5" s="1"/>
  <c r="AT10" i="9"/>
  <c r="AT12" i="9" s="1"/>
  <c r="AQ10" i="9"/>
  <c r="AQ12" i="9" s="1"/>
  <c r="BA10" i="9"/>
  <c r="BA12" i="9" s="1"/>
  <c r="AP10" i="9"/>
  <c r="AP12" i="9" s="1"/>
  <c r="AS10" i="9"/>
  <c r="AS12" i="9" s="1"/>
  <c r="AZ10" i="9"/>
  <c r="AZ12" i="9" s="1"/>
  <c r="AY10" i="9"/>
  <c r="AY12" i="9" s="1"/>
  <c r="AU10" i="9"/>
  <c r="AU12" i="9" s="1"/>
  <c r="AR10" i="9"/>
  <c r="AR12" i="9" s="1"/>
  <c r="AX10" i="9"/>
  <c r="AX12" i="9" s="1"/>
  <c r="AV10" i="9"/>
  <c r="AV12" i="9" s="1"/>
  <c r="AW10" i="9"/>
  <c r="AW12" i="9" s="1"/>
  <c r="H82" i="1"/>
  <c r="H12" i="6"/>
  <c r="AD12" i="5"/>
  <c r="AA18" i="5"/>
  <c r="AA20" i="5" s="1"/>
  <c r="AA27" i="5" s="1"/>
  <c r="AA30" i="5" s="1"/>
  <c r="AA36" i="5" s="1"/>
  <c r="Z18" i="5"/>
  <c r="Z20" i="5" s="1"/>
  <c r="Z27" i="5" s="1"/>
  <c r="Z30" i="5" s="1"/>
  <c r="Z36" i="5" s="1"/>
  <c r="S18" i="5"/>
  <c r="S20" i="5" s="1"/>
  <c r="S27" i="5" s="1"/>
  <c r="S30" i="5" s="1"/>
  <c r="S36" i="5" s="1"/>
  <c r="V18" i="5"/>
  <c r="V20" i="5" s="1"/>
  <c r="V27" i="5" s="1"/>
  <c r="V30" i="5" s="1"/>
  <c r="V36" i="5" s="1"/>
  <c r="AB18" i="5"/>
  <c r="AB20" i="5" s="1"/>
  <c r="AB27" i="5" s="1"/>
  <c r="AB30" i="5" s="1"/>
  <c r="AB36" i="5" s="1"/>
  <c r="W18" i="5"/>
  <c r="W20" i="5" s="1"/>
  <c r="W27" i="5" s="1"/>
  <c r="W30" i="5" s="1"/>
  <c r="W36" i="5" s="1"/>
  <c r="U18" i="5"/>
  <c r="U20" i="5" s="1"/>
  <c r="U27" i="5" s="1"/>
  <c r="U30" i="5" s="1"/>
  <c r="U36" i="5" s="1"/>
  <c r="AC18" i="5"/>
  <c r="AC20" i="5" s="1"/>
  <c r="AC27" i="5" s="1"/>
  <c r="AC30" i="5" s="1"/>
  <c r="AC36" i="5" s="1"/>
  <c r="R17" i="9"/>
  <c r="R19" i="9" s="1"/>
  <c r="AA17" i="9"/>
  <c r="AA19" i="9" s="1"/>
  <c r="T17" i="9"/>
  <c r="T19" i="9" s="1"/>
  <c r="R18" i="5"/>
  <c r="R20" i="5" s="1"/>
  <c r="R27" i="5" s="1"/>
  <c r="R30" i="5" s="1"/>
  <c r="Z17" i="9"/>
  <c r="Z19" i="9" s="1"/>
  <c r="U17" i="9"/>
  <c r="U19" i="9" s="1"/>
  <c r="AB17" i="9"/>
  <c r="AB19" i="9" s="1"/>
  <c r="T18" i="5"/>
  <c r="T20" i="5" s="1"/>
  <c r="T27" i="5" s="1"/>
  <c r="T30" i="5" s="1"/>
  <c r="T36" i="5" s="1"/>
  <c r="AC17" i="9"/>
  <c r="AC19" i="9" s="1"/>
  <c r="X18" i="5"/>
  <c r="X20" i="5" s="1"/>
  <c r="X27" i="5" s="1"/>
  <c r="X30" i="5" s="1"/>
  <c r="X36" i="5" s="1"/>
  <c r="V17" i="9"/>
  <c r="V19" i="9" s="1"/>
  <c r="Y18" i="5"/>
  <c r="Y20" i="5" s="1"/>
  <c r="Y27" i="5" s="1"/>
  <c r="Y30" i="5" s="1"/>
  <c r="Y36" i="5" s="1"/>
  <c r="X17" i="9"/>
  <c r="X19" i="9" s="1"/>
  <c r="W17" i="9"/>
  <c r="W19" i="9" s="1"/>
  <c r="G21" i="6"/>
  <c r="Y17" i="9"/>
  <c r="Y19" i="9" s="1"/>
  <c r="S17" i="9"/>
  <c r="S19" i="9" s="1"/>
  <c r="R29" i="9" l="1"/>
  <c r="R32" i="9" s="1"/>
  <c r="Y29" i="9"/>
  <c r="Y32" i="9" s="1"/>
  <c r="Y38" i="9" s="1"/>
  <c r="Y44" i="9" s="1"/>
  <c r="S29" i="9"/>
  <c r="S32" i="9" s="1"/>
  <c r="S38" i="9" s="1"/>
  <c r="S44" i="9" s="1"/>
  <c r="AB29" i="9"/>
  <c r="AB32" i="9" s="1"/>
  <c r="AB38" i="9" s="1"/>
  <c r="AB44" i="9" s="1"/>
  <c r="AC29" i="9"/>
  <c r="AC32" i="9" s="1"/>
  <c r="AC38" i="9" s="1"/>
  <c r="AC44" i="9" s="1"/>
  <c r="X29" i="9"/>
  <c r="X32" i="9" s="1"/>
  <c r="X38" i="9" s="1"/>
  <c r="X44" i="9" s="1"/>
  <c r="Z29" i="9"/>
  <c r="Z32" i="9" s="1"/>
  <c r="Z38" i="9" s="1"/>
  <c r="Z44" i="9" s="1"/>
  <c r="W29" i="9"/>
  <c r="W32" i="9" s="1"/>
  <c r="W38" i="9" s="1"/>
  <c r="W44" i="9" s="1"/>
  <c r="T29" i="9"/>
  <c r="T32" i="9" s="1"/>
  <c r="T38" i="9" s="1"/>
  <c r="T44" i="9" s="1"/>
  <c r="U29" i="9"/>
  <c r="U32" i="9" s="1"/>
  <c r="U38" i="9" s="1"/>
  <c r="U44" i="9" s="1"/>
  <c r="V29" i="9"/>
  <c r="V32" i="9" s="1"/>
  <c r="V38" i="9" s="1"/>
  <c r="V44" i="9" s="1"/>
  <c r="AA29" i="9"/>
  <c r="AA32" i="9" s="1"/>
  <c r="AA38" i="9" s="1"/>
  <c r="AA44" i="9" s="1"/>
  <c r="F29" i="6"/>
  <c r="R32" i="5"/>
  <c r="G51" i="6" s="1"/>
  <c r="H47" i="6" s="1"/>
  <c r="G49" i="6"/>
  <c r="R36" i="5"/>
  <c r="AK18" i="5"/>
  <c r="AK20" i="5" s="1"/>
  <c r="AK27" i="5" s="1"/>
  <c r="AK30" i="5" s="1"/>
  <c r="AK36" i="5" s="1"/>
  <c r="AL18" i="5"/>
  <c r="AL20" i="5" s="1"/>
  <c r="AL27" i="5" s="1"/>
  <c r="AL30" i="5" s="1"/>
  <c r="AL36" i="5" s="1"/>
  <c r="AM18" i="5"/>
  <c r="AM20" i="5" s="1"/>
  <c r="AM27" i="5" s="1"/>
  <c r="AM30" i="5" s="1"/>
  <c r="AM36" i="5" s="1"/>
  <c r="AH17" i="9"/>
  <c r="AH19" i="9" s="1"/>
  <c r="AD18" i="5"/>
  <c r="AD20" i="5" s="1"/>
  <c r="AD27" i="5" s="1"/>
  <c r="AD30" i="5" s="1"/>
  <c r="AL17" i="9"/>
  <c r="AL19" i="9" s="1"/>
  <c r="AE17" i="9"/>
  <c r="AE19" i="9" s="1"/>
  <c r="AN18" i="5"/>
  <c r="AN20" i="5" s="1"/>
  <c r="AN27" i="5" s="1"/>
  <c r="AN30" i="5" s="1"/>
  <c r="AN36" i="5" s="1"/>
  <c r="AG18" i="5"/>
  <c r="AG20" i="5" s="1"/>
  <c r="AG27" i="5" s="1"/>
  <c r="AG30" i="5" s="1"/>
  <c r="AG36" i="5" s="1"/>
  <c r="AO18" i="5"/>
  <c r="AO20" i="5" s="1"/>
  <c r="AO27" i="5" s="1"/>
  <c r="AO30" i="5" s="1"/>
  <c r="AO36" i="5" s="1"/>
  <c r="AM17" i="9"/>
  <c r="AM19" i="9" s="1"/>
  <c r="H21" i="6"/>
  <c r="AJ18" i="5"/>
  <c r="AJ20" i="5" s="1"/>
  <c r="AJ27" i="5" s="1"/>
  <c r="AJ30" i="5" s="1"/>
  <c r="AJ36" i="5" s="1"/>
  <c r="AF17" i="9"/>
  <c r="AF19" i="9" s="1"/>
  <c r="AJ17" i="9"/>
  <c r="AJ19" i="9" s="1"/>
  <c r="AH18" i="5"/>
  <c r="AH20" i="5" s="1"/>
  <c r="AH27" i="5" s="1"/>
  <c r="AH30" i="5" s="1"/>
  <c r="AH36" i="5" s="1"/>
  <c r="AG17" i="9"/>
  <c r="AG19" i="9" s="1"/>
  <c r="AK17" i="9"/>
  <c r="AK19" i="9" s="1"/>
  <c r="AF18" i="5"/>
  <c r="AF20" i="5" s="1"/>
  <c r="AF27" i="5" s="1"/>
  <c r="AF30" i="5" s="1"/>
  <c r="AF36" i="5" s="1"/>
  <c r="AI18" i="5"/>
  <c r="AI20" i="5" s="1"/>
  <c r="AI27" i="5" s="1"/>
  <c r="AI30" i="5" s="1"/>
  <c r="AI36" i="5" s="1"/>
  <c r="AN17" i="9"/>
  <c r="AN19" i="9" s="1"/>
  <c r="AD17" i="9"/>
  <c r="AD19" i="9" s="1"/>
  <c r="AE18" i="5"/>
  <c r="AE20" i="5" s="1"/>
  <c r="AE27" i="5" s="1"/>
  <c r="AE30" i="5" s="1"/>
  <c r="AE36" i="5" s="1"/>
  <c r="AO17" i="9"/>
  <c r="AO19" i="9" s="1"/>
  <c r="AI17" i="9"/>
  <c r="AI19" i="9" s="1"/>
  <c r="BE10" i="5"/>
  <c r="BE12" i="5" s="1"/>
  <c r="BM10" i="5"/>
  <c r="BM12" i="5" s="1"/>
  <c r="BF10" i="5"/>
  <c r="BF12" i="5" s="1"/>
  <c r="BG10" i="5"/>
  <c r="BG12" i="5" s="1"/>
  <c r="BH10" i="5"/>
  <c r="BH12" i="5" s="1"/>
  <c r="BI10" i="5"/>
  <c r="BI12" i="5" s="1"/>
  <c r="BB10" i="5"/>
  <c r="BJ10" i="5"/>
  <c r="BJ12" i="5" s="1"/>
  <c r="BC10" i="5"/>
  <c r="BC12" i="5" s="1"/>
  <c r="BK10" i="5"/>
  <c r="BK12" i="5" s="1"/>
  <c r="BD10" i="5"/>
  <c r="BD12" i="5" s="1"/>
  <c r="BL10" i="5"/>
  <c r="BL12" i="5" s="1"/>
  <c r="BD10" i="9"/>
  <c r="BD12" i="9" s="1"/>
  <c r="BK10" i="9"/>
  <c r="BK12" i="9" s="1"/>
  <c r="BB10" i="9"/>
  <c r="BB12" i="9" s="1"/>
  <c r="BM10" i="9"/>
  <c r="BM12" i="9" s="1"/>
  <c r="BI10" i="9"/>
  <c r="BI12" i="9" s="1"/>
  <c r="BL10" i="9"/>
  <c r="BL12" i="9" s="1"/>
  <c r="BE10" i="9"/>
  <c r="BE12" i="9" s="1"/>
  <c r="BF10" i="9"/>
  <c r="BF12" i="9" s="1"/>
  <c r="BC10" i="9"/>
  <c r="BC12" i="9" s="1"/>
  <c r="BJ10" i="9"/>
  <c r="BJ12" i="9" s="1"/>
  <c r="BH10" i="9"/>
  <c r="BH12" i="9" s="1"/>
  <c r="BG10" i="9"/>
  <c r="BG12" i="9" s="1"/>
  <c r="G35" i="5"/>
  <c r="G38" i="5" s="1"/>
  <c r="H35" i="5" s="1"/>
  <c r="H38" i="5" s="1"/>
  <c r="I35" i="5" s="1"/>
  <c r="I38" i="5" s="1"/>
  <c r="J35" i="5" s="1"/>
  <c r="J38" i="5" s="1"/>
  <c r="K35" i="5" s="1"/>
  <c r="K38" i="5" s="1"/>
  <c r="L35" i="5" s="1"/>
  <c r="L38" i="5" s="1"/>
  <c r="M35" i="5" s="1"/>
  <c r="M38" i="5" s="1"/>
  <c r="N35" i="5" s="1"/>
  <c r="N38" i="5" s="1"/>
  <c r="O35" i="5" s="1"/>
  <c r="O38" i="5" s="1"/>
  <c r="P35" i="5" s="1"/>
  <c r="P38" i="5" s="1"/>
  <c r="Q35" i="5" s="1"/>
  <c r="Q38" i="5" s="1"/>
  <c r="R35" i="5" s="1"/>
  <c r="G15" i="6"/>
  <c r="G43" i="9"/>
  <c r="G46" i="9" s="1"/>
  <c r="H43" i="9" s="1"/>
  <c r="H46" i="9" s="1"/>
  <c r="I43" i="9" s="1"/>
  <c r="I46" i="9" s="1"/>
  <c r="J43" i="9" s="1"/>
  <c r="J46" i="9" s="1"/>
  <c r="K43" i="9" s="1"/>
  <c r="K46" i="9" s="1"/>
  <c r="L43" i="9" s="1"/>
  <c r="L46" i="9" s="1"/>
  <c r="M43" i="9" s="1"/>
  <c r="M46" i="9" s="1"/>
  <c r="N43" i="9" s="1"/>
  <c r="N46" i="9" s="1"/>
  <c r="O43" i="9" s="1"/>
  <c r="O46" i="9" s="1"/>
  <c r="P43" i="9" s="1"/>
  <c r="P46" i="9" s="1"/>
  <c r="Q43" i="9" s="1"/>
  <c r="Q46" i="9" s="1"/>
  <c r="R43" i="9" s="1"/>
  <c r="J131" i="1"/>
  <c r="J134" i="1" s="1"/>
  <c r="J80" i="1"/>
  <c r="H14" i="6"/>
  <c r="G23" i="6"/>
  <c r="G28" i="6" s="1"/>
  <c r="I12" i="6"/>
  <c r="AP12" i="5"/>
  <c r="G39" i="6"/>
  <c r="H37" i="6"/>
  <c r="G37" i="9"/>
  <c r="G40" i="9" s="1"/>
  <c r="H37" i="9" s="1"/>
  <c r="H40" i="9" s="1"/>
  <c r="I37" i="9" s="1"/>
  <c r="I40" i="9" s="1"/>
  <c r="J37" i="9" s="1"/>
  <c r="J40" i="9" s="1"/>
  <c r="K37" i="9" s="1"/>
  <c r="K40" i="9" s="1"/>
  <c r="L37" i="9" s="1"/>
  <c r="L40" i="9" s="1"/>
  <c r="M37" i="9" s="1"/>
  <c r="M40" i="9" s="1"/>
  <c r="N37" i="9" s="1"/>
  <c r="N40" i="9" s="1"/>
  <c r="O37" i="9" s="1"/>
  <c r="O40" i="9" s="1"/>
  <c r="P37" i="9" s="1"/>
  <c r="P40" i="9" s="1"/>
  <c r="Q37" i="9" s="1"/>
  <c r="Q40" i="9" s="1"/>
  <c r="R37" i="9" s="1"/>
  <c r="F42" i="6"/>
  <c r="I82" i="1"/>
  <c r="R38" i="9" l="1"/>
  <c r="R44" i="9" s="1"/>
  <c r="R34" i="9"/>
  <c r="S31" i="9" s="1"/>
  <c r="S34" i="9" s="1"/>
  <c r="T31" i="9" s="1"/>
  <c r="T34" i="9" s="1"/>
  <c r="U31" i="9" s="1"/>
  <c r="U34" i="9" s="1"/>
  <c r="V31" i="9" s="1"/>
  <c r="V34" i="9" s="1"/>
  <c r="W31" i="9" s="1"/>
  <c r="W34" i="9" s="1"/>
  <c r="X31" i="9" s="1"/>
  <c r="X34" i="9" s="1"/>
  <c r="Y31" i="9" s="1"/>
  <c r="Y34" i="9" s="1"/>
  <c r="Z31" i="9" s="1"/>
  <c r="Z34" i="9" s="1"/>
  <c r="AA31" i="9" s="1"/>
  <c r="AA34" i="9" s="1"/>
  <c r="AB31" i="9" s="1"/>
  <c r="AB34" i="9" s="1"/>
  <c r="AC31" i="9" s="1"/>
  <c r="AC34" i="9" s="1"/>
  <c r="AD31" i="9" s="1"/>
  <c r="AL29" i="9"/>
  <c r="AL32" i="9" s="1"/>
  <c r="AL38" i="9" s="1"/>
  <c r="AL44" i="9" s="1"/>
  <c r="AN29" i="9"/>
  <c r="AN32" i="9" s="1"/>
  <c r="AN38" i="9" s="1"/>
  <c r="AN44" i="9" s="1"/>
  <c r="AH29" i="9"/>
  <c r="AH32" i="9" s="1"/>
  <c r="AH38" i="9" s="1"/>
  <c r="AH44" i="9" s="1"/>
  <c r="AM29" i="9"/>
  <c r="AM32" i="9" s="1"/>
  <c r="AM38" i="9" s="1"/>
  <c r="AM44" i="9" s="1"/>
  <c r="AD29" i="9"/>
  <c r="AD32" i="9" s="1"/>
  <c r="AK29" i="9"/>
  <c r="AK32" i="9" s="1"/>
  <c r="AK38" i="9" s="1"/>
  <c r="AK44" i="9" s="1"/>
  <c r="AI29" i="9"/>
  <c r="AI32" i="9" s="1"/>
  <c r="AI38" i="9" s="1"/>
  <c r="AI44" i="9" s="1"/>
  <c r="AG29" i="9"/>
  <c r="AG32" i="9" s="1"/>
  <c r="AG38" i="9" s="1"/>
  <c r="AG44" i="9" s="1"/>
  <c r="AF29" i="9"/>
  <c r="AF32" i="9" s="1"/>
  <c r="AF38" i="9" s="1"/>
  <c r="AF44" i="9" s="1"/>
  <c r="AO29" i="9"/>
  <c r="AO32" i="9" s="1"/>
  <c r="AO38" i="9" s="1"/>
  <c r="AO44" i="9" s="1"/>
  <c r="AJ29" i="9"/>
  <c r="AJ32" i="9" s="1"/>
  <c r="AJ38" i="9" s="1"/>
  <c r="AJ44" i="9" s="1"/>
  <c r="AE29" i="9"/>
  <c r="AE32" i="9" s="1"/>
  <c r="AE38" i="9" s="1"/>
  <c r="AE44" i="9" s="1"/>
  <c r="S29" i="5"/>
  <c r="S32" i="5" s="1"/>
  <c r="T29" i="5" s="1"/>
  <c r="T32" i="5" s="1"/>
  <c r="U29" i="5" s="1"/>
  <c r="U32" i="5" s="1"/>
  <c r="V29" i="5" s="1"/>
  <c r="V32" i="5" s="1"/>
  <c r="W29" i="5" s="1"/>
  <c r="W32" i="5" s="1"/>
  <c r="X29" i="5" s="1"/>
  <c r="X32" i="5" s="1"/>
  <c r="Y29" i="5" s="1"/>
  <c r="Y32" i="5" s="1"/>
  <c r="Z29" i="5" s="1"/>
  <c r="Z32" i="5" s="1"/>
  <c r="AA29" i="5" s="1"/>
  <c r="AA32" i="5" s="1"/>
  <c r="AB29" i="5" s="1"/>
  <c r="AB32" i="5" s="1"/>
  <c r="AC29" i="5" s="1"/>
  <c r="AC32" i="5" s="1"/>
  <c r="AD29" i="5" s="1"/>
  <c r="AD32" i="5" s="1"/>
  <c r="AE29" i="5" s="1"/>
  <c r="AE32" i="5" s="1"/>
  <c r="AF29" i="5" s="1"/>
  <c r="AF32" i="5" s="1"/>
  <c r="AG29" i="5" s="1"/>
  <c r="AG32" i="5" s="1"/>
  <c r="AH29" i="5" s="1"/>
  <c r="AH32" i="5" s="1"/>
  <c r="AI29" i="5" s="1"/>
  <c r="AI32" i="5" s="1"/>
  <c r="AJ29" i="5" s="1"/>
  <c r="AJ32" i="5" s="1"/>
  <c r="AK29" i="5" s="1"/>
  <c r="AK32" i="5" s="1"/>
  <c r="AL29" i="5" s="1"/>
  <c r="AL32" i="5" s="1"/>
  <c r="AM29" i="5" s="1"/>
  <c r="AM32" i="5" s="1"/>
  <c r="AN29" i="5" s="1"/>
  <c r="AN32" i="5" s="1"/>
  <c r="AO29" i="5" s="1"/>
  <c r="AO32" i="5" s="1"/>
  <c r="AP29" i="5" s="1"/>
  <c r="H39" i="6"/>
  <c r="I14" i="6"/>
  <c r="G24" i="6"/>
  <c r="R40" i="9"/>
  <c r="I37" i="6"/>
  <c r="AS18" i="5"/>
  <c r="AS20" i="5" s="1"/>
  <c r="AS27" i="5" s="1"/>
  <c r="AS30" i="5" s="1"/>
  <c r="AS36" i="5" s="1"/>
  <c r="AW17" i="9"/>
  <c r="AW19" i="9" s="1"/>
  <c r="AQ18" i="5"/>
  <c r="AQ20" i="5" s="1"/>
  <c r="AQ27" i="5" s="1"/>
  <c r="AQ30" i="5" s="1"/>
  <c r="AQ36" i="5" s="1"/>
  <c r="AW18" i="5"/>
  <c r="AW20" i="5" s="1"/>
  <c r="AW27" i="5" s="1"/>
  <c r="AW30" i="5" s="1"/>
  <c r="AW36" i="5" s="1"/>
  <c r="AX18" i="5"/>
  <c r="AX20" i="5" s="1"/>
  <c r="AX27" i="5" s="1"/>
  <c r="AX30" i="5" s="1"/>
  <c r="AX36" i="5" s="1"/>
  <c r="AU18" i="5"/>
  <c r="AU20" i="5" s="1"/>
  <c r="AU27" i="5" s="1"/>
  <c r="AU30" i="5" s="1"/>
  <c r="AU36" i="5" s="1"/>
  <c r="AP17" i="9"/>
  <c r="AP19" i="9" s="1"/>
  <c r="AU17" i="9"/>
  <c r="AU19" i="9" s="1"/>
  <c r="I21" i="6"/>
  <c r="AV18" i="5"/>
  <c r="AV20" i="5" s="1"/>
  <c r="AV27" i="5" s="1"/>
  <c r="AV30" i="5" s="1"/>
  <c r="AV36" i="5" s="1"/>
  <c r="AP18" i="5"/>
  <c r="AP20" i="5" s="1"/>
  <c r="AP27" i="5" s="1"/>
  <c r="AP30" i="5" s="1"/>
  <c r="AQ17" i="9"/>
  <c r="AQ19" i="9" s="1"/>
  <c r="AR18" i="5"/>
  <c r="AR20" i="5" s="1"/>
  <c r="AR27" i="5" s="1"/>
  <c r="AR30" i="5" s="1"/>
  <c r="AR36" i="5" s="1"/>
  <c r="AS17" i="9"/>
  <c r="AS19" i="9" s="1"/>
  <c r="AZ17" i="9"/>
  <c r="AZ19" i="9" s="1"/>
  <c r="AT18" i="5"/>
  <c r="AT20" i="5" s="1"/>
  <c r="AT27" i="5" s="1"/>
  <c r="AT30" i="5" s="1"/>
  <c r="AT36" i="5" s="1"/>
  <c r="AZ18" i="5"/>
  <c r="AZ20" i="5" s="1"/>
  <c r="AZ27" i="5" s="1"/>
  <c r="AZ30" i="5" s="1"/>
  <c r="AZ36" i="5" s="1"/>
  <c r="BA18" i="5"/>
  <c r="BA20" i="5" s="1"/>
  <c r="BA27" i="5" s="1"/>
  <c r="BA30" i="5" s="1"/>
  <c r="BA36" i="5" s="1"/>
  <c r="AR17" i="9"/>
  <c r="AR19" i="9" s="1"/>
  <c r="AY18" i="5"/>
  <c r="AY20" i="5" s="1"/>
  <c r="AY27" i="5" s="1"/>
  <c r="AY30" i="5" s="1"/>
  <c r="AY36" i="5" s="1"/>
  <c r="BA17" i="9"/>
  <c r="BA19" i="9" s="1"/>
  <c r="AY17" i="9"/>
  <c r="AY19" i="9" s="1"/>
  <c r="AX17" i="9"/>
  <c r="AX19" i="9" s="1"/>
  <c r="AV17" i="9"/>
  <c r="AV19" i="9" s="1"/>
  <c r="AT17" i="9"/>
  <c r="AT19" i="9" s="1"/>
  <c r="H15" i="6"/>
  <c r="R38" i="5"/>
  <c r="H23" i="6"/>
  <c r="J12" i="6"/>
  <c r="BB12" i="5"/>
  <c r="R46" i="9"/>
  <c r="G29" i="6"/>
  <c r="G41" i="6"/>
  <c r="J82" i="1"/>
  <c r="H49" i="6"/>
  <c r="AD36" i="5"/>
  <c r="AD38" i="9" l="1"/>
  <c r="AD44" i="9" s="1"/>
  <c r="AD34" i="9"/>
  <c r="AE31" i="9" s="1"/>
  <c r="AE34" i="9" s="1"/>
  <c r="AF31" i="9" s="1"/>
  <c r="AF34" i="9" s="1"/>
  <c r="AG31" i="9" s="1"/>
  <c r="AG34" i="9" s="1"/>
  <c r="AH31" i="9" s="1"/>
  <c r="AH34" i="9" s="1"/>
  <c r="AI31" i="9" s="1"/>
  <c r="AI34" i="9" s="1"/>
  <c r="AJ31" i="9" s="1"/>
  <c r="AJ34" i="9" s="1"/>
  <c r="AK31" i="9" s="1"/>
  <c r="AK34" i="9" s="1"/>
  <c r="AL31" i="9" s="1"/>
  <c r="AL34" i="9" s="1"/>
  <c r="AM31" i="9" s="1"/>
  <c r="AM34" i="9" s="1"/>
  <c r="AN31" i="9" s="1"/>
  <c r="AN34" i="9" s="1"/>
  <c r="AO31" i="9" s="1"/>
  <c r="AO34" i="9" s="1"/>
  <c r="AP31" i="9" s="1"/>
  <c r="AV29" i="9"/>
  <c r="AV32" i="9" s="1"/>
  <c r="AV38" i="9" s="1"/>
  <c r="AV44" i="9" s="1"/>
  <c r="AU29" i="9"/>
  <c r="AU32" i="9" s="1"/>
  <c r="AU38" i="9" s="1"/>
  <c r="AU44" i="9" s="1"/>
  <c r="AT29" i="9"/>
  <c r="AT32" i="9" s="1"/>
  <c r="AT38" i="9" s="1"/>
  <c r="AT44" i="9" s="1"/>
  <c r="AX29" i="9"/>
  <c r="AX32" i="9" s="1"/>
  <c r="AX38" i="9" s="1"/>
  <c r="AX44" i="9" s="1"/>
  <c r="AZ29" i="9"/>
  <c r="AZ32" i="9" s="1"/>
  <c r="AZ38" i="9" s="1"/>
  <c r="AZ44" i="9" s="1"/>
  <c r="AP29" i="9"/>
  <c r="AP32" i="9" s="1"/>
  <c r="AW29" i="9"/>
  <c r="AW32" i="9" s="1"/>
  <c r="AW38" i="9" s="1"/>
  <c r="AW44" i="9" s="1"/>
  <c r="AS29" i="9"/>
  <c r="AS32" i="9" s="1"/>
  <c r="AS38" i="9" s="1"/>
  <c r="AS44" i="9" s="1"/>
  <c r="BA29" i="9"/>
  <c r="BA32" i="9" s="1"/>
  <c r="BA38" i="9" s="1"/>
  <c r="BA44" i="9" s="1"/>
  <c r="AQ29" i="9"/>
  <c r="AQ32" i="9" s="1"/>
  <c r="AQ38" i="9" s="1"/>
  <c r="AQ44" i="9" s="1"/>
  <c r="AY29" i="9"/>
  <c r="AY32" i="9" s="1"/>
  <c r="AY38" i="9" s="1"/>
  <c r="AY44" i="9" s="1"/>
  <c r="AR29" i="9"/>
  <c r="AR32" i="9" s="1"/>
  <c r="AR38" i="9" s="1"/>
  <c r="AR44" i="9" s="1"/>
  <c r="H51" i="6"/>
  <c r="I47" i="6" s="1"/>
  <c r="AP32" i="5"/>
  <c r="I51" i="6" s="1"/>
  <c r="J47" i="6" s="1"/>
  <c r="I23" i="6"/>
  <c r="I28" i="6" s="1"/>
  <c r="S37" i="9"/>
  <c r="S40" i="9" s="1"/>
  <c r="T37" i="9" s="1"/>
  <c r="T40" i="9" s="1"/>
  <c r="U37" i="9" s="1"/>
  <c r="U40" i="9" s="1"/>
  <c r="V37" i="9" s="1"/>
  <c r="V40" i="9" s="1"/>
  <c r="W37" i="9" s="1"/>
  <c r="W40" i="9" s="1"/>
  <c r="X37" i="9" s="1"/>
  <c r="X40" i="9" s="1"/>
  <c r="Y37" i="9" s="1"/>
  <c r="Y40" i="9" s="1"/>
  <c r="Z37" i="9" s="1"/>
  <c r="Z40" i="9" s="1"/>
  <c r="AA37" i="9" s="1"/>
  <c r="AA40" i="9" s="1"/>
  <c r="AB37" i="9" s="1"/>
  <c r="AB40" i="9" s="1"/>
  <c r="AC37" i="9" s="1"/>
  <c r="AC40" i="9" s="1"/>
  <c r="AD37" i="9" s="1"/>
  <c r="S35" i="5"/>
  <c r="S38" i="5" s="1"/>
  <c r="T35" i="5" s="1"/>
  <c r="T38" i="5" s="1"/>
  <c r="U35" i="5" s="1"/>
  <c r="U38" i="5" s="1"/>
  <c r="V35" i="5" s="1"/>
  <c r="V38" i="5" s="1"/>
  <c r="W35" i="5" s="1"/>
  <c r="W38" i="5" s="1"/>
  <c r="X35" i="5" s="1"/>
  <c r="X38" i="5" s="1"/>
  <c r="Y35" i="5" s="1"/>
  <c r="Y38" i="5" s="1"/>
  <c r="Z35" i="5" s="1"/>
  <c r="Z38" i="5" s="1"/>
  <c r="AA35" i="5" s="1"/>
  <c r="AA38" i="5" s="1"/>
  <c r="AB35" i="5" s="1"/>
  <c r="AB38" i="5" s="1"/>
  <c r="AC35" i="5" s="1"/>
  <c r="AC38" i="5" s="1"/>
  <c r="AD35" i="5" s="1"/>
  <c r="I15" i="6"/>
  <c r="I39" i="6"/>
  <c r="H24" i="6"/>
  <c r="BM17" i="9"/>
  <c r="BM19" i="9" s="1"/>
  <c r="BF17" i="9"/>
  <c r="BF19" i="9" s="1"/>
  <c r="BC18" i="5"/>
  <c r="BC20" i="5" s="1"/>
  <c r="BC27" i="5" s="1"/>
  <c r="BC30" i="5" s="1"/>
  <c r="BC36" i="5" s="1"/>
  <c r="BB18" i="5"/>
  <c r="BB20" i="5" s="1"/>
  <c r="BB27" i="5" s="1"/>
  <c r="BB30" i="5" s="1"/>
  <c r="BH18" i="5"/>
  <c r="BH20" i="5" s="1"/>
  <c r="BH27" i="5" s="1"/>
  <c r="BH30" i="5" s="1"/>
  <c r="BH36" i="5" s="1"/>
  <c r="BJ18" i="5"/>
  <c r="BJ20" i="5" s="1"/>
  <c r="BJ27" i="5" s="1"/>
  <c r="BJ30" i="5" s="1"/>
  <c r="BJ36" i="5" s="1"/>
  <c r="BL17" i="9"/>
  <c r="BL19" i="9" s="1"/>
  <c r="J21" i="6"/>
  <c r="BL18" i="5"/>
  <c r="BL20" i="5" s="1"/>
  <c r="BL27" i="5" s="1"/>
  <c r="BL30" i="5" s="1"/>
  <c r="BL36" i="5" s="1"/>
  <c r="BG17" i="9"/>
  <c r="BG19" i="9" s="1"/>
  <c r="BM18" i="5"/>
  <c r="BM20" i="5" s="1"/>
  <c r="BM27" i="5" s="1"/>
  <c r="BM30" i="5" s="1"/>
  <c r="BM36" i="5" s="1"/>
  <c r="BK17" i="9"/>
  <c r="BK19" i="9" s="1"/>
  <c r="BI17" i="9"/>
  <c r="BI19" i="9" s="1"/>
  <c r="BK18" i="5"/>
  <c r="BK20" i="5" s="1"/>
  <c r="BK27" i="5" s="1"/>
  <c r="BK30" i="5" s="1"/>
  <c r="BK36" i="5" s="1"/>
  <c r="BI18" i="5"/>
  <c r="BI20" i="5" s="1"/>
  <c r="BI27" i="5" s="1"/>
  <c r="BI30" i="5" s="1"/>
  <c r="BI36" i="5" s="1"/>
  <c r="BD18" i="5"/>
  <c r="BD20" i="5" s="1"/>
  <c r="BD27" i="5" s="1"/>
  <c r="BD30" i="5" s="1"/>
  <c r="BD36" i="5" s="1"/>
  <c r="BE17" i="9"/>
  <c r="BE19" i="9" s="1"/>
  <c r="BH17" i="9"/>
  <c r="BH19" i="9" s="1"/>
  <c r="BG18" i="5"/>
  <c r="BG20" i="5" s="1"/>
  <c r="BG27" i="5" s="1"/>
  <c r="BG30" i="5" s="1"/>
  <c r="BG36" i="5" s="1"/>
  <c r="BB17" i="9"/>
  <c r="BB19" i="9" s="1"/>
  <c r="BF18" i="5"/>
  <c r="BF20" i="5" s="1"/>
  <c r="BF27" i="5" s="1"/>
  <c r="BF30" i="5" s="1"/>
  <c r="BF36" i="5" s="1"/>
  <c r="BC17" i="9"/>
  <c r="BC19" i="9" s="1"/>
  <c r="BJ17" i="9"/>
  <c r="BJ19" i="9" s="1"/>
  <c r="BE18" i="5"/>
  <c r="BE20" i="5" s="1"/>
  <c r="BE27" i="5" s="1"/>
  <c r="BE30" i="5" s="1"/>
  <c r="BE36" i="5" s="1"/>
  <c r="BD17" i="9"/>
  <c r="BD19" i="9" s="1"/>
  <c r="I49" i="6"/>
  <c r="AP36" i="5"/>
  <c r="G42" i="6"/>
  <c r="J14" i="6"/>
  <c r="H28" i="6"/>
  <c r="J37" i="6"/>
  <c r="S43" i="9"/>
  <c r="S46" i="9" s="1"/>
  <c r="T43" i="9" s="1"/>
  <c r="T46" i="9" s="1"/>
  <c r="U43" i="9" s="1"/>
  <c r="U46" i="9" s="1"/>
  <c r="V43" i="9" s="1"/>
  <c r="V46" i="9" s="1"/>
  <c r="W43" i="9" s="1"/>
  <c r="W46" i="9" s="1"/>
  <c r="X43" i="9" s="1"/>
  <c r="X46" i="9" s="1"/>
  <c r="Y43" i="9" s="1"/>
  <c r="Y46" i="9" s="1"/>
  <c r="Z43" i="9" s="1"/>
  <c r="Z46" i="9" s="1"/>
  <c r="AA43" i="9" s="1"/>
  <c r="AA46" i="9" s="1"/>
  <c r="AB43" i="9" s="1"/>
  <c r="AB46" i="9" s="1"/>
  <c r="AC43" i="9" s="1"/>
  <c r="AC46" i="9" s="1"/>
  <c r="AD43" i="9" s="1"/>
  <c r="AP38" i="9" l="1"/>
  <c r="AP44" i="9" s="1"/>
  <c r="AP34" i="9"/>
  <c r="AQ31" i="9" s="1"/>
  <c r="AQ34" i="9" s="1"/>
  <c r="AR31" i="9" s="1"/>
  <c r="AR34" i="9" s="1"/>
  <c r="AS31" i="9" s="1"/>
  <c r="AS34" i="9" s="1"/>
  <c r="AT31" i="9" s="1"/>
  <c r="AT34" i="9" s="1"/>
  <c r="AU31" i="9" s="1"/>
  <c r="AU34" i="9" s="1"/>
  <c r="AV31" i="9" s="1"/>
  <c r="AV34" i="9" s="1"/>
  <c r="AW31" i="9" s="1"/>
  <c r="AW34" i="9" s="1"/>
  <c r="AX31" i="9" s="1"/>
  <c r="AX34" i="9" s="1"/>
  <c r="AY31" i="9" s="1"/>
  <c r="AY34" i="9" s="1"/>
  <c r="AZ31" i="9" s="1"/>
  <c r="AZ34" i="9" s="1"/>
  <c r="BA31" i="9" s="1"/>
  <c r="BA34" i="9" s="1"/>
  <c r="BB31" i="9" s="1"/>
  <c r="BH29" i="9"/>
  <c r="BH32" i="9" s="1"/>
  <c r="BH38" i="9" s="1"/>
  <c r="BH44" i="9" s="1"/>
  <c r="BG29" i="9"/>
  <c r="BG32" i="9" s="1"/>
  <c r="BG38" i="9" s="1"/>
  <c r="BG44" i="9" s="1"/>
  <c r="BF29" i="9"/>
  <c r="BF32" i="9" s="1"/>
  <c r="BF38" i="9" s="1"/>
  <c r="BF44" i="9" s="1"/>
  <c r="BD29" i="9"/>
  <c r="BD32" i="9" s="1"/>
  <c r="BD38" i="9" s="1"/>
  <c r="BD44" i="9" s="1"/>
  <c r="BE29" i="9"/>
  <c r="BE32" i="9" s="1"/>
  <c r="BE38" i="9" s="1"/>
  <c r="BE44" i="9" s="1"/>
  <c r="BM29" i="9"/>
  <c r="BM32" i="9" s="1"/>
  <c r="BM38" i="9" s="1"/>
  <c r="BM44" i="9" s="1"/>
  <c r="BK29" i="9"/>
  <c r="BK32" i="9" s="1"/>
  <c r="BK38" i="9" s="1"/>
  <c r="BK44" i="9" s="1"/>
  <c r="BJ29" i="9"/>
  <c r="BJ32" i="9" s="1"/>
  <c r="BJ38" i="9" s="1"/>
  <c r="BJ44" i="9" s="1"/>
  <c r="BL29" i="9"/>
  <c r="BL32" i="9" s="1"/>
  <c r="BL38" i="9" s="1"/>
  <c r="BL44" i="9" s="1"/>
  <c r="BB29" i="9"/>
  <c r="BB32" i="9" s="1"/>
  <c r="BC29" i="9"/>
  <c r="BC32" i="9" s="1"/>
  <c r="BC38" i="9" s="1"/>
  <c r="BC44" i="9" s="1"/>
  <c r="BI29" i="9"/>
  <c r="BI32" i="9" s="1"/>
  <c r="BI38" i="9" s="1"/>
  <c r="BI44" i="9" s="1"/>
  <c r="AQ29" i="5"/>
  <c r="AQ32" i="5" s="1"/>
  <c r="AR29" i="5" s="1"/>
  <c r="AR32" i="5" s="1"/>
  <c r="AS29" i="5" s="1"/>
  <c r="AS32" i="5" s="1"/>
  <c r="AT29" i="5" s="1"/>
  <c r="AT32" i="5" s="1"/>
  <c r="AU29" i="5" s="1"/>
  <c r="AU32" i="5" s="1"/>
  <c r="AV29" i="5" s="1"/>
  <c r="AV32" i="5" s="1"/>
  <c r="AW29" i="5" s="1"/>
  <c r="AW32" i="5" s="1"/>
  <c r="AX29" i="5" s="1"/>
  <c r="AX32" i="5" s="1"/>
  <c r="AY29" i="5" s="1"/>
  <c r="AY32" i="5" s="1"/>
  <c r="AZ29" i="5" s="1"/>
  <c r="AZ32" i="5" s="1"/>
  <c r="BA29" i="5" s="1"/>
  <c r="BA32" i="5" s="1"/>
  <c r="BB29" i="5" s="1"/>
  <c r="BB32" i="5" s="1"/>
  <c r="BC29" i="5" s="1"/>
  <c r="BC32" i="5" s="1"/>
  <c r="BD29" i="5" s="1"/>
  <c r="BD32" i="5" s="1"/>
  <c r="BE29" i="5" s="1"/>
  <c r="BE32" i="5" s="1"/>
  <c r="BF29" i="5" s="1"/>
  <c r="BF32" i="5" s="1"/>
  <c r="BG29" i="5" s="1"/>
  <c r="BG32" i="5" s="1"/>
  <c r="BH29" i="5" s="1"/>
  <c r="BH32" i="5" s="1"/>
  <c r="BI29" i="5" s="1"/>
  <c r="BI32" i="5" s="1"/>
  <c r="BJ29" i="5" s="1"/>
  <c r="BJ32" i="5" s="1"/>
  <c r="BK29" i="5" s="1"/>
  <c r="BK32" i="5" s="1"/>
  <c r="BL29" i="5" s="1"/>
  <c r="BL32" i="5" s="1"/>
  <c r="BM29" i="5" s="1"/>
  <c r="BM32" i="5" s="1"/>
  <c r="BB36" i="5"/>
  <c r="J49" i="6"/>
  <c r="AD38" i="5"/>
  <c r="H29" i="6"/>
  <c r="H41" i="6"/>
  <c r="I41" i="6"/>
  <c r="I29" i="6"/>
  <c r="AD40" i="9"/>
  <c r="J23" i="6"/>
  <c r="J28" i="6" s="1"/>
  <c r="J39" i="6"/>
  <c r="J15" i="6"/>
  <c r="AD46" i="9"/>
  <c r="I24" i="6"/>
  <c r="BB38" i="9" l="1"/>
  <c r="BB44" i="9" s="1"/>
  <c r="BB34" i="9"/>
  <c r="BC31" i="9" s="1"/>
  <c r="BC34" i="9" s="1"/>
  <c r="BD31" i="9" s="1"/>
  <c r="BD34" i="9" s="1"/>
  <c r="BE31" i="9" s="1"/>
  <c r="BE34" i="9" s="1"/>
  <c r="BF31" i="9" s="1"/>
  <c r="BF34" i="9" s="1"/>
  <c r="BG31" i="9" s="1"/>
  <c r="BG34" i="9" s="1"/>
  <c r="BH31" i="9" s="1"/>
  <c r="BH34" i="9" s="1"/>
  <c r="BI31" i="9" s="1"/>
  <c r="BI34" i="9" s="1"/>
  <c r="BJ31" i="9" s="1"/>
  <c r="BJ34" i="9" s="1"/>
  <c r="BK31" i="9" s="1"/>
  <c r="BK34" i="9" s="1"/>
  <c r="BL31" i="9" s="1"/>
  <c r="BL34" i="9" s="1"/>
  <c r="BM31" i="9" s="1"/>
  <c r="BM34" i="9" s="1"/>
  <c r="J51" i="6"/>
  <c r="H42" i="6"/>
  <c r="AE35" i="5"/>
  <c r="AE38" i="5" s="1"/>
  <c r="AF35" i="5" s="1"/>
  <c r="AF38" i="5" s="1"/>
  <c r="AG35" i="5" s="1"/>
  <c r="AG38" i="5" s="1"/>
  <c r="AH35" i="5" s="1"/>
  <c r="AH38" i="5" s="1"/>
  <c r="AI35" i="5" s="1"/>
  <c r="AI38" i="5" s="1"/>
  <c r="AJ35" i="5" s="1"/>
  <c r="AJ38" i="5" s="1"/>
  <c r="AK35" i="5" s="1"/>
  <c r="AK38" i="5" s="1"/>
  <c r="AL35" i="5" s="1"/>
  <c r="AL38" i="5" s="1"/>
  <c r="AM35" i="5" s="1"/>
  <c r="AM38" i="5" s="1"/>
  <c r="AN35" i="5" s="1"/>
  <c r="AN38" i="5" s="1"/>
  <c r="AO35" i="5" s="1"/>
  <c r="AO38" i="5" s="1"/>
  <c r="AP35" i="5" s="1"/>
  <c r="J41" i="6"/>
  <c r="J29" i="6"/>
  <c r="AE43" i="9"/>
  <c r="AE46" i="9" s="1"/>
  <c r="AF43" i="9" s="1"/>
  <c r="AF46" i="9" s="1"/>
  <c r="AG43" i="9" s="1"/>
  <c r="AG46" i="9" s="1"/>
  <c r="AH43" i="9" s="1"/>
  <c r="AH46" i="9" s="1"/>
  <c r="AI43" i="9" s="1"/>
  <c r="AI46" i="9" s="1"/>
  <c r="AJ43" i="9" s="1"/>
  <c r="AJ46" i="9" s="1"/>
  <c r="AK43" i="9" s="1"/>
  <c r="AK46" i="9" s="1"/>
  <c r="AL43" i="9" s="1"/>
  <c r="AL46" i="9" s="1"/>
  <c r="AM43" i="9" s="1"/>
  <c r="AM46" i="9" s="1"/>
  <c r="AN43" i="9" s="1"/>
  <c r="AN46" i="9" s="1"/>
  <c r="AO43" i="9" s="1"/>
  <c r="AO46" i="9" s="1"/>
  <c r="AP43" i="9" s="1"/>
  <c r="AE37" i="9"/>
  <c r="AE40" i="9" s="1"/>
  <c r="AF37" i="9" s="1"/>
  <c r="AF40" i="9" s="1"/>
  <c r="AG37" i="9" s="1"/>
  <c r="AG40" i="9" s="1"/>
  <c r="AH37" i="9" s="1"/>
  <c r="AH40" i="9" s="1"/>
  <c r="AI37" i="9" s="1"/>
  <c r="AI40" i="9" s="1"/>
  <c r="AJ37" i="9" s="1"/>
  <c r="AJ40" i="9" s="1"/>
  <c r="AK37" i="9" s="1"/>
  <c r="AK40" i="9" s="1"/>
  <c r="AL37" i="9" s="1"/>
  <c r="AL40" i="9" s="1"/>
  <c r="AM37" i="9" s="1"/>
  <c r="AM40" i="9" s="1"/>
  <c r="AN37" i="9" s="1"/>
  <c r="AN40" i="9" s="1"/>
  <c r="AO37" i="9" s="1"/>
  <c r="AO40" i="9" s="1"/>
  <c r="AP37" i="9" s="1"/>
  <c r="J24" i="6"/>
  <c r="I42" i="6"/>
  <c r="AP38" i="5" l="1"/>
  <c r="AP46" i="9"/>
  <c r="J42" i="6"/>
  <c r="AP40" i="9"/>
  <c r="AQ37" i="9" l="1"/>
  <c r="AQ40" i="9" s="1"/>
  <c r="AR37" i="9" s="1"/>
  <c r="AR40" i="9" s="1"/>
  <c r="AS37" i="9" s="1"/>
  <c r="AS40" i="9" s="1"/>
  <c r="AT37" i="9" s="1"/>
  <c r="AT40" i="9" s="1"/>
  <c r="AU37" i="9" s="1"/>
  <c r="AU40" i="9" s="1"/>
  <c r="AV37" i="9" s="1"/>
  <c r="AV40" i="9" s="1"/>
  <c r="AW37" i="9" s="1"/>
  <c r="AW40" i="9" s="1"/>
  <c r="AX37" i="9" s="1"/>
  <c r="AX40" i="9" s="1"/>
  <c r="AY37" i="9" s="1"/>
  <c r="AY40" i="9" s="1"/>
  <c r="AZ37" i="9" s="1"/>
  <c r="AZ40" i="9" s="1"/>
  <c r="BA37" i="9" s="1"/>
  <c r="BA40" i="9" s="1"/>
  <c r="BB37" i="9" s="1"/>
  <c r="AQ43" i="9"/>
  <c r="AQ46" i="9" s="1"/>
  <c r="AR43" i="9" s="1"/>
  <c r="AR46" i="9" s="1"/>
  <c r="AS43" i="9" s="1"/>
  <c r="AS46" i="9" s="1"/>
  <c r="AT43" i="9" s="1"/>
  <c r="AT46" i="9" s="1"/>
  <c r="AU43" i="9" s="1"/>
  <c r="AU46" i="9" s="1"/>
  <c r="AV43" i="9" s="1"/>
  <c r="AV46" i="9" s="1"/>
  <c r="AW43" i="9" s="1"/>
  <c r="AW46" i="9" s="1"/>
  <c r="AX43" i="9" s="1"/>
  <c r="AX46" i="9" s="1"/>
  <c r="AY43" i="9" s="1"/>
  <c r="AY46" i="9" s="1"/>
  <c r="AZ43" i="9" s="1"/>
  <c r="AZ46" i="9" s="1"/>
  <c r="BA43" i="9" s="1"/>
  <c r="BA46" i="9" s="1"/>
  <c r="BB43" i="9" s="1"/>
  <c r="AQ35" i="5"/>
  <c r="AQ38" i="5" s="1"/>
  <c r="AR35" i="5" s="1"/>
  <c r="AR38" i="5" s="1"/>
  <c r="AS35" i="5" s="1"/>
  <c r="AS38" i="5" s="1"/>
  <c r="AT35" i="5" s="1"/>
  <c r="AT38" i="5" s="1"/>
  <c r="AU35" i="5" s="1"/>
  <c r="AU38" i="5" s="1"/>
  <c r="AV35" i="5" s="1"/>
  <c r="AV38" i="5" s="1"/>
  <c r="AW35" i="5" s="1"/>
  <c r="AW38" i="5" s="1"/>
  <c r="AX35" i="5" s="1"/>
  <c r="AX38" i="5" s="1"/>
  <c r="AY35" i="5" s="1"/>
  <c r="AY38" i="5" s="1"/>
  <c r="AZ35" i="5" s="1"/>
  <c r="AZ38" i="5" s="1"/>
  <c r="BA35" i="5" s="1"/>
  <c r="BA38" i="5" s="1"/>
  <c r="BB35" i="5" s="1"/>
  <c r="BB38" i="5" l="1"/>
  <c r="BB46" i="9"/>
  <c r="BB40" i="9"/>
  <c r="BC43" i="9" l="1"/>
  <c r="BC46" i="9" s="1"/>
  <c r="BD43" i="9" s="1"/>
  <c r="BD46" i="9" s="1"/>
  <c r="BE43" i="9" s="1"/>
  <c r="BE46" i="9" s="1"/>
  <c r="BF43" i="9" s="1"/>
  <c r="BF46" i="9" s="1"/>
  <c r="BG43" i="9" s="1"/>
  <c r="BG46" i="9" s="1"/>
  <c r="BH43" i="9" s="1"/>
  <c r="BH46" i="9" s="1"/>
  <c r="BI43" i="9" s="1"/>
  <c r="BI46" i="9" s="1"/>
  <c r="BJ43" i="9" s="1"/>
  <c r="BJ46" i="9" s="1"/>
  <c r="BK43" i="9" s="1"/>
  <c r="BK46" i="9" s="1"/>
  <c r="BL43" i="9" s="1"/>
  <c r="BL46" i="9" s="1"/>
  <c r="BC35" i="5"/>
  <c r="BC38" i="5" s="1"/>
  <c r="BD35" i="5" s="1"/>
  <c r="BD38" i="5" s="1"/>
  <c r="BE35" i="5" s="1"/>
  <c r="BE38" i="5" s="1"/>
  <c r="BF35" i="5" s="1"/>
  <c r="BF38" i="5" s="1"/>
  <c r="BG35" i="5" s="1"/>
  <c r="BG38" i="5" s="1"/>
  <c r="BH35" i="5" s="1"/>
  <c r="BH38" i="5" s="1"/>
  <c r="BI35" i="5" s="1"/>
  <c r="BI38" i="5" s="1"/>
  <c r="BJ35" i="5" s="1"/>
  <c r="BJ38" i="5" s="1"/>
  <c r="BK35" i="5" s="1"/>
  <c r="BK38" i="5" s="1"/>
  <c r="BL35" i="5" s="1"/>
  <c r="BL38" i="5" s="1"/>
  <c r="BM35" i="5" s="1"/>
  <c r="BM38" i="5" s="1"/>
  <c r="BC37" i="9"/>
  <c r="BC40" i="9" s="1"/>
  <c r="BD37" i="9" s="1"/>
  <c r="BD40" i="9" s="1"/>
  <c r="BE37" i="9" s="1"/>
  <c r="BE40" i="9" s="1"/>
  <c r="BF37" i="9" s="1"/>
  <c r="BF40" i="9" s="1"/>
  <c r="BG37" i="9" s="1"/>
  <c r="BG40" i="9" s="1"/>
  <c r="BH37" i="9" s="1"/>
  <c r="BH40" i="9" s="1"/>
  <c r="BI37" i="9" s="1"/>
  <c r="BI40" i="9" s="1"/>
  <c r="BJ37" i="9" s="1"/>
  <c r="BJ40" i="9" s="1"/>
  <c r="BK37" i="9" s="1"/>
  <c r="BK40" i="9" s="1"/>
  <c r="BL37" i="9" s="1"/>
  <c r="BL40" i="9" s="1"/>
  <c r="BM37" i="9" s="1"/>
  <c r="BM40" i="9" s="1"/>
  <c r="BM43" i="9" l="1"/>
  <c r="BM46" i="9" s="1"/>
</calcChain>
</file>

<file path=xl/sharedStrings.xml><?xml version="1.0" encoding="utf-8"?>
<sst xmlns="http://schemas.openxmlformats.org/spreadsheetml/2006/main" count="405" uniqueCount="189">
  <si>
    <t>Year (units)</t>
  </si>
  <si>
    <t>Start Date</t>
  </si>
  <si>
    <t>End Date</t>
  </si>
  <si>
    <t>Fiscal Year Label</t>
  </si>
  <si>
    <t>22/23</t>
  </si>
  <si>
    <t>23/24</t>
  </si>
  <si>
    <t>24/25</t>
  </si>
  <si>
    <t>25/26</t>
  </si>
  <si>
    <t>26/27</t>
  </si>
  <si>
    <t>Comments</t>
  </si>
  <si>
    <t>1. General Assumptions</t>
  </si>
  <si>
    <t>Model Start Date</t>
  </si>
  <si>
    <t>Model Duration (in months)</t>
  </si>
  <si>
    <t xml:space="preserve">Model Duration (in years) </t>
  </si>
  <si>
    <t>Fiscal Year</t>
  </si>
  <si>
    <t>April 1st- 31st March</t>
  </si>
  <si>
    <t>Price Inflation</t>
  </si>
  <si>
    <t>[Assumption made on inflation]</t>
  </si>
  <si>
    <t>Cost Inflation</t>
  </si>
  <si>
    <t>2. Revenue Assumptions</t>
  </si>
  <si>
    <t>Revenue Stream One</t>
  </si>
  <si>
    <t>Pipeline Assumptions</t>
  </si>
  <si>
    <t xml:space="preserve">[Reasoning] </t>
  </si>
  <si>
    <t># customers won</t>
  </si>
  <si>
    <t># Previous Year Contracts</t>
  </si>
  <si>
    <t># Total Contracts</t>
  </si>
  <si>
    <t># of Contracts</t>
  </si>
  <si>
    <t xml:space="preserve">Tier 1 </t>
  </si>
  <si>
    <t>Tier 2</t>
  </si>
  <si>
    <t>Tier 3</t>
  </si>
  <si>
    <t>£ of Contracts</t>
  </si>
  <si>
    <t>Income</t>
  </si>
  <si>
    <t xml:space="preserve">Total Income  Revenue Stream One </t>
  </si>
  <si>
    <t>Revenue Stream Two</t>
  </si>
  <si>
    <t>Number of Contracts</t>
  </si>
  <si>
    <t>Line item 1</t>
  </si>
  <si>
    <t>Line item 2</t>
  </si>
  <si>
    <t>Attrition Rate</t>
  </si>
  <si>
    <t>Total number of contracts 1</t>
  </si>
  <si>
    <t>total number of contract 2</t>
  </si>
  <si>
    <t>Check</t>
  </si>
  <si>
    <t>£  of  Contracts</t>
  </si>
  <si>
    <t>£ Contract value</t>
  </si>
  <si>
    <t>Conversion rate</t>
  </si>
  <si>
    <t>Final number</t>
  </si>
  <si>
    <t>Revenue Stream Two Total</t>
  </si>
  <si>
    <t>Revenue Stream One Costs</t>
  </si>
  <si>
    <t>Number of Staff Required per Contract (FTE)</t>
  </si>
  <si>
    <t>Number of Staff Delivering Consulting (FTE)</t>
  </si>
  <si>
    <t>Salary (FTE)</t>
  </si>
  <si>
    <t>Cost of Staff of  Contracts</t>
  </si>
  <si>
    <t>Projected Unversity Contracts Cost</t>
  </si>
  <si>
    <t>Reenue Stream Two Costs</t>
  </si>
  <si>
    <t>Variable Staff 1</t>
  </si>
  <si>
    <t>Staff Ratio 2</t>
  </si>
  <si>
    <t>Variable Staff Salary</t>
  </si>
  <si>
    <t>Total Staff Cost</t>
  </si>
  <si>
    <t>Cost of Ad</t>
  </si>
  <si>
    <t>Staff Ratio 3</t>
  </si>
  <si>
    <t>Staff Ratio 4</t>
  </si>
  <si>
    <t>Staff Ration 5</t>
  </si>
  <si>
    <t>Salary</t>
  </si>
  <si>
    <t>Cost of Staff</t>
  </si>
  <si>
    <t>Total Cost</t>
  </si>
  <si>
    <t>4. Overhead Costs</t>
  </si>
  <si>
    <t>Rent per month</t>
  </si>
  <si>
    <t>Rental months</t>
  </si>
  <si>
    <t>Staff #</t>
  </si>
  <si>
    <t>Staff 1</t>
  </si>
  <si>
    <t>Staff 2</t>
  </si>
  <si>
    <t>SME Team</t>
  </si>
  <si>
    <t>Staff Wages</t>
  </si>
  <si>
    <t>Total Staff Costs</t>
  </si>
  <si>
    <t>Accounting</t>
  </si>
  <si>
    <t>DBS/Ancillary Costs</t>
  </si>
  <si>
    <t>IT costs</t>
  </si>
  <si>
    <t>Staff Metrics</t>
  </si>
  <si>
    <t xml:space="preserve">Total Staff </t>
  </si>
  <si>
    <t>Total Programme Staff #</t>
  </si>
  <si>
    <t>Date</t>
  </si>
  <si>
    <t xml:space="preserve">Revenue </t>
  </si>
  <si>
    <t>Revenue Stream 1</t>
  </si>
  <si>
    <t>Best Case Scenario</t>
  </si>
  <si>
    <t>Revenue Stream 2</t>
  </si>
  <si>
    <t xml:space="preserve">Total Revenue </t>
  </si>
  <si>
    <t>Cost of Sales</t>
  </si>
  <si>
    <t>Cost of Sales 1</t>
  </si>
  <si>
    <t>Cost of Sales 2</t>
  </si>
  <si>
    <t>Total Cost of Sales</t>
  </si>
  <si>
    <t>Overhead Costs</t>
  </si>
  <si>
    <t>Additional Staff Costs</t>
  </si>
  <si>
    <t>Additional Costs</t>
  </si>
  <si>
    <t>EBITDA</t>
  </si>
  <si>
    <t>Beginning Cash</t>
  </si>
  <si>
    <t>Cash from Operations</t>
  </si>
  <si>
    <t>Cash from Investments</t>
  </si>
  <si>
    <t>Closing Cash</t>
  </si>
  <si>
    <t>Without Grant Financing</t>
  </si>
  <si>
    <t xml:space="preserve">Worst Case Scenario </t>
  </si>
  <si>
    <t xml:space="preserve">Worst Case </t>
  </si>
  <si>
    <t>With Investment</t>
  </si>
  <si>
    <t xml:space="preserve">Historic </t>
  </si>
  <si>
    <t>Budget (Present)</t>
  </si>
  <si>
    <t>Forecast</t>
  </si>
  <si>
    <t>Total Revenue</t>
  </si>
  <si>
    <t>Growth Rate</t>
  </si>
  <si>
    <t>[Reasoning]</t>
  </si>
  <si>
    <t>Costs of Sales</t>
  </si>
  <si>
    <t>Key Metrics</t>
  </si>
  <si>
    <t>Gross Profit</t>
  </si>
  <si>
    <t>Margin</t>
  </si>
  <si>
    <t>Other Costs</t>
  </si>
  <si>
    <t>Other Staff Costs</t>
  </si>
  <si>
    <t>Office Costs</t>
  </si>
  <si>
    <t>Total Other Costs</t>
  </si>
  <si>
    <t>Cashflow Statement</t>
  </si>
  <si>
    <t>Staffing Projections Example Sheet</t>
  </si>
  <si>
    <t>Description of the contents in the sheet: "The below staffing projections outline our plan to build…."</t>
  </si>
  <si>
    <t>Staff and volunteer costs</t>
  </si>
  <si>
    <t>FY21</t>
  </si>
  <si>
    <t>FY22</t>
  </si>
  <si>
    <t>FY23</t>
  </si>
  <si>
    <t>FY24</t>
  </si>
  <si>
    <t>FY25</t>
  </si>
  <si>
    <t>FY26</t>
  </si>
  <si>
    <t>FY27</t>
  </si>
  <si>
    <t>FY28</t>
  </si>
  <si>
    <t>FY29</t>
  </si>
  <si>
    <r>
      <rPr>
        <i/>
        <sz val="8"/>
        <rFont val="Calibri"/>
        <family val="2"/>
        <scheme val="minor"/>
      </rPr>
      <t xml:space="preserve">part of </t>
    </r>
    <r>
      <rPr>
        <b/>
        <sz val="8"/>
        <rFont val="Calibri"/>
        <family val="2"/>
        <scheme val="minor"/>
      </rPr>
      <t>Support costs of xxx activities</t>
    </r>
  </si>
  <si>
    <t>Payroll and volunteer costs</t>
  </si>
  <si>
    <t>Office costs</t>
  </si>
  <si>
    <t>Total personnel costs</t>
  </si>
  <si>
    <t>Salary, tax and benefits (below)</t>
  </si>
  <si>
    <t>Staff and volunteer training</t>
  </si>
  <si>
    <t>x is an area we want to increase our spend in because…</t>
  </si>
  <si>
    <t>Staff and volunteer equipment</t>
  </si>
  <si>
    <t>Total</t>
  </si>
  <si>
    <t>Office/workspace rental</t>
  </si>
  <si>
    <t>Mail handling and shipping</t>
  </si>
  <si>
    <t>Miscellaneous expenses</t>
  </si>
  <si>
    <t>Headcount growth</t>
  </si>
  <si>
    <t>Headcount breakdown</t>
  </si>
  <si>
    <t xml:space="preserve">Sales roles </t>
  </si>
  <si>
    <t>Increase connects to a growth in revenue stream 2</t>
  </si>
  <si>
    <t>Non-sales roles</t>
  </si>
  <si>
    <t>Salary, tax and benefits - FY23</t>
  </si>
  <si>
    <t>Title</t>
  </si>
  <si>
    <t>FTE</t>
  </si>
  <si>
    <t>Bonus</t>
  </si>
  <si>
    <t>ER NI</t>
  </si>
  <si>
    <t>Pension</t>
  </si>
  <si>
    <t>Other costs</t>
  </si>
  <si>
    <t>Role 1</t>
  </si>
  <si>
    <t>Role 2</t>
  </si>
  <si>
    <t>Role 3</t>
  </si>
  <si>
    <t>Role 4</t>
  </si>
  <si>
    <t>Role 5</t>
  </si>
  <si>
    <t>Role 6</t>
  </si>
  <si>
    <t>Role 7</t>
  </si>
  <si>
    <t>FTE total</t>
  </si>
  <si>
    <t>Total headcount costs:</t>
  </si>
  <si>
    <t>Salary, tax and benefits - FY24</t>
  </si>
  <si>
    <t>(New) Role 8</t>
  </si>
  <si>
    <t>(New) Role 9</t>
  </si>
  <si>
    <t>Salary, tax and benefits - FY25</t>
  </si>
  <si>
    <t>Role 8</t>
  </si>
  <si>
    <t>Role 9</t>
  </si>
  <si>
    <t>(New) Role 10</t>
  </si>
  <si>
    <t>(New) Role 11</t>
  </si>
  <si>
    <t>Salary, tax and benefits - FY26</t>
  </si>
  <si>
    <t>Role 10</t>
  </si>
  <si>
    <t>Role 11</t>
  </si>
  <si>
    <t>(New) Role 12</t>
  </si>
  <si>
    <t>Salary, tax and benefits - FY27</t>
  </si>
  <si>
    <t>Role 12</t>
  </si>
  <si>
    <t>(New) Role 13</t>
  </si>
  <si>
    <t>(New) Role 14</t>
  </si>
  <si>
    <t>(New) Role 15</t>
  </si>
  <si>
    <t>(New) Role 16</t>
  </si>
  <si>
    <t>(New) Role 17</t>
  </si>
  <si>
    <t>Salary, tax and benefits - FY28</t>
  </si>
  <si>
    <t>Role 13</t>
  </si>
  <si>
    <t>Role 14</t>
  </si>
  <si>
    <t>Role 15</t>
  </si>
  <si>
    <t>Role 16</t>
  </si>
  <si>
    <t>Role 17</t>
  </si>
  <si>
    <t>Salary, tax and benefits - FY29</t>
  </si>
  <si>
    <t>Line item 3</t>
  </si>
  <si>
    <t>Conversion Rates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</si>
</sst>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$&quot;#,##0_);[Red]\(&quot;$&quot;#,##0\)"/>
    <numFmt numFmtId="165" formatCode="#,##0_);\(#,##0\);\-\-_)"/>
    <numFmt numFmtId="166" formatCode="_-* #,##0_-;\-* #,##0_-;_-* &quot;-&quot;??_-;_-@_-"/>
    <numFmt numFmtId="167" formatCode="_-* #,##0.0_-;\-* #,##0.0_-;_-* &quot;-&quot;??_-;_-@_-"/>
    <numFmt numFmtId="168" formatCode="_-* #,##0.000_-;\-* #,##0.000_-;_-* &quot;-&quot;??_-;_-@_-"/>
    <numFmt numFmtId="169" formatCode="_-* #,##0.0_-;\-* #,##0.0_-;_-* &quot;-&quot;?_-;_-@_-"/>
    <numFmt numFmtId="170" formatCode="_-* #,##0.0000_-;\-* #,##0.0000_-;_-* &quot;-&quot;??_-;_-@_-"/>
    <numFmt numFmtId="171" formatCode="#,##0_ ;\-#,##0\ "/>
    <numFmt numFmtId="172" formatCode="[$$-409]#,##0"/>
    <numFmt numFmtId="173" formatCode="_-* #,##0_-;[Red]\-* #,##0_-;_-* &quot;-&quot;??_-;_-@_-"/>
    <numFmt numFmtId="174" formatCode="_-* #,##0.0_-;[Red]\-* #,##0.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4472C4"/>
      <name val="Calibri"/>
      <family val="2"/>
      <scheme val="minor"/>
    </font>
    <font>
      <b/>
      <sz val="8"/>
      <color rgb="FF4472C4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1" applyNumberFormat="0" applyFill="0" applyProtection="0"/>
    <xf numFmtId="0" fontId="10" fillId="0" borderId="0"/>
  </cellStyleXfs>
  <cellXfs count="127">
    <xf numFmtId="0" fontId="0" fillId="0" borderId="0" xfId="0"/>
    <xf numFmtId="17" fontId="3" fillId="3" borderId="0" xfId="3" applyNumberFormat="1" applyFont="1" applyFill="1" applyBorder="1" applyAlignment="1">
      <alignment horizontal="center"/>
    </xf>
    <xf numFmtId="0" fontId="4" fillId="3" borderId="0" xfId="0" applyFont="1" applyFill="1"/>
    <xf numFmtId="0" fontId="4" fillId="2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5" fontId="6" fillId="0" borderId="0" xfId="0" applyNumberFormat="1" applyFont="1"/>
    <xf numFmtId="0" fontId="4" fillId="0" borderId="0" xfId="0" applyFont="1" applyAlignment="1">
      <alignment horizontal="left" indent="1"/>
    </xf>
    <xf numFmtId="0" fontId="6" fillId="0" borderId="0" xfId="0" applyFont="1"/>
    <xf numFmtId="166" fontId="4" fillId="0" borderId="0" xfId="1" applyNumberFormat="1" applyFont="1"/>
    <xf numFmtId="17" fontId="7" fillId="3" borderId="0" xfId="3" applyNumberFormat="1" applyFont="1" applyFill="1" applyBorder="1" applyAlignment="1">
      <alignment horizontal="center"/>
    </xf>
    <xf numFmtId="9" fontId="4" fillId="0" borderId="0" xfId="0" applyNumberFormat="1" applyFont="1"/>
    <xf numFmtId="0" fontId="5" fillId="0" borderId="0" xfId="0" applyFont="1"/>
    <xf numFmtId="0" fontId="4" fillId="4" borderId="0" xfId="0" applyFont="1" applyFill="1"/>
    <xf numFmtId="166" fontId="4" fillId="0" borderId="0" xfId="0" applyNumberFormat="1" applyFont="1"/>
    <xf numFmtId="166" fontId="4" fillId="0" borderId="0" xfId="1" applyNumberFormat="1" applyFont="1" applyAlignment="1">
      <alignment horizontal="right"/>
    </xf>
    <xf numFmtId="0" fontId="4" fillId="5" borderId="2" xfId="0" applyFont="1" applyFill="1" applyBorder="1"/>
    <xf numFmtId="9" fontId="4" fillId="5" borderId="2" xfId="2" applyFont="1" applyFill="1" applyBorder="1"/>
    <xf numFmtId="0" fontId="4" fillId="0" borderId="2" xfId="0" applyFont="1" applyBorder="1"/>
    <xf numFmtId="1" fontId="4" fillId="0" borderId="2" xfId="0" applyNumberFormat="1" applyFont="1" applyBorder="1"/>
    <xf numFmtId="166" fontId="5" fillId="0" borderId="0" xfId="0" applyNumberFormat="1" applyFont="1"/>
    <xf numFmtId="9" fontId="6" fillId="0" borderId="0" xfId="2" applyFont="1"/>
    <xf numFmtId="0" fontId="8" fillId="0" borderId="0" xfId="0" applyFont="1"/>
    <xf numFmtId="43" fontId="4" fillId="0" borderId="0" xfId="0" applyNumberFormat="1" applyFont="1"/>
    <xf numFmtId="43" fontId="4" fillId="0" borderId="3" xfId="1" applyFont="1" applyBorder="1"/>
    <xf numFmtId="168" fontId="4" fillId="5" borderId="2" xfId="1" applyNumberFormat="1" applyFont="1" applyFill="1" applyBorder="1"/>
    <xf numFmtId="167" fontId="4" fillId="0" borderId="2" xfId="1" applyNumberFormat="1" applyFont="1" applyFill="1" applyBorder="1"/>
    <xf numFmtId="170" fontId="4" fillId="0" borderId="2" xfId="1" applyNumberFormat="1" applyFont="1" applyFill="1" applyBorder="1"/>
    <xf numFmtId="166" fontId="4" fillId="0" borderId="2" xfId="1" applyNumberFormat="1" applyFont="1" applyFill="1" applyBorder="1"/>
    <xf numFmtId="166" fontId="4" fillId="0" borderId="0" xfId="1" applyNumberFormat="1" applyFont="1" applyFill="1" applyBorder="1"/>
    <xf numFmtId="167" fontId="4" fillId="0" borderId="0" xfId="0" applyNumberFormat="1" applyFont="1"/>
    <xf numFmtId="169" fontId="4" fillId="0" borderId="0" xfId="0" applyNumberFormat="1" applyFont="1"/>
    <xf numFmtId="166" fontId="4" fillId="0" borderId="2" xfId="1" applyNumberFormat="1" applyFont="1" applyBorder="1"/>
    <xf numFmtId="166" fontId="4" fillId="0" borderId="0" xfId="1" applyNumberFormat="1" applyFont="1" applyBorder="1"/>
    <xf numFmtId="166" fontId="5" fillId="0" borderId="0" xfId="1" applyNumberFormat="1" applyFont="1"/>
    <xf numFmtId="9" fontId="4" fillId="0" borderId="0" xfId="2" applyFont="1"/>
    <xf numFmtId="43" fontId="4" fillId="0" borderId="2" xfId="1" applyFont="1" applyBorder="1"/>
    <xf numFmtId="43" fontId="4" fillId="0" borderId="2" xfId="0" applyNumberFormat="1" applyFont="1" applyBorder="1"/>
    <xf numFmtId="166" fontId="4" fillId="0" borderId="2" xfId="0" applyNumberFormat="1" applyFont="1" applyBorder="1"/>
    <xf numFmtId="166" fontId="5" fillId="0" borderId="4" xfId="0" applyNumberFormat="1" applyFont="1" applyBorder="1"/>
    <xf numFmtId="166" fontId="5" fillId="0" borderId="5" xfId="0" applyNumberFormat="1" applyFont="1" applyBorder="1"/>
    <xf numFmtId="166" fontId="5" fillId="0" borderId="6" xfId="0" applyNumberFormat="1" applyFont="1" applyBorder="1"/>
    <xf numFmtId="43" fontId="6" fillId="0" borderId="0" xfId="0" applyNumberFormat="1" applyFont="1"/>
    <xf numFmtId="0" fontId="9" fillId="2" borderId="0" xfId="0" applyFont="1" applyFill="1"/>
    <xf numFmtId="0" fontId="4" fillId="0" borderId="7" xfId="0" applyFont="1" applyBorder="1"/>
    <xf numFmtId="166" fontId="4" fillId="0" borderId="8" xfId="0" applyNumberFormat="1" applyFont="1" applyBorder="1"/>
    <xf numFmtId="0" fontId="4" fillId="0" borderId="8" xfId="0" applyFont="1" applyBorder="1"/>
    <xf numFmtId="0" fontId="4" fillId="0" borderId="9" xfId="0" applyFont="1" applyBorder="1"/>
    <xf numFmtId="166" fontId="5" fillId="0" borderId="0" xfId="1" applyNumberFormat="1" applyFont="1" applyFill="1" applyBorder="1"/>
    <xf numFmtId="166" fontId="5" fillId="0" borderId="0" xfId="1" applyNumberFormat="1" applyFont="1" applyBorder="1"/>
    <xf numFmtId="167" fontId="5" fillId="0" borderId="0" xfId="0" applyNumberFormat="1" applyFont="1"/>
    <xf numFmtId="0" fontId="3" fillId="0" borderId="0" xfId="4" applyFont="1" applyAlignment="1">
      <alignment horizontal="left" vertical="center"/>
    </xf>
    <xf numFmtId="0" fontId="5" fillId="2" borderId="0" xfId="0" applyFont="1" applyFill="1"/>
    <xf numFmtId="0" fontId="7" fillId="0" borderId="0" xfId="4" applyFont="1" applyAlignment="1">
      <alignment horizontal="left" vertical="center"/>
    </xf>
    <xf numFmtId="174" fontId="7" fillId="9" borderId="0" xfId="4" applyNumberFormat="1" applyFont="1" applyFill="1" applyAlignment="1">
      <alignment horizontal="left" vertical="center"/>
    </xf>
    <xf numFmtId="173" fontId="7" fillId="9" borderId="0" xfId="4" applyNumberFormat="1" applyFont="1" applyFill="1" applyAlignment="1">
      <alignment horizontal="left" vertical="center"/>
    </xf>
    <xf numFmtId="173" fontId="7" fillId="0" borderId="0" xfId="4" applyNumberFormat="1" applyFont="1" applyAlignment="1">
      <alignment horizontal="left" vertical="center"/>
    </xf>
    <xf numFmtId="173" fontId="3" fillId="2" borderId="0" xfId="4" applyNumberFormat="1" applyFont="1" applyFill="1" applyAlignment="1">
      <alignment horizontal="left" vertical="center"/>
    </xf>
    <xf numFmtId="173" fontId="7" fillId="2" borderId="0" xfId="4" applyNumberFormat="1" applyFont="1" applyFill="1" applyAlignment="1">
      <alignment horizontal="left" vertical="center"/>
    </xf>
    <xf numFmtId="172" fontId="7" fillId="0" borderId="0" xfId="4" applyNumberFormat="1" applyFont="1" applyAlignment="1">
      <alignment horizontal="left" vertical="center"/>
    </xf>
    <xf numFmtId="0" fontId="7" fillId="3" borderId="0" xfId="4" applyFont="1" applyFill="1" applyAlignment="1">
      <alignment horizontal="left" vertical="center"/>
    </xf>
    <xf numFmtId="14" fontId="11" fillId="0" borderId="0" xfId="4" applyNumberFormat="1" applyFont="1" applyAlignment="1">
      <alignment horizontal="left" vertical="center"/>
    </xf>
    <xf numFmtId="14" fontId="3" fillId="0" borderId="0" xfId="4" applyNumberFormat="1" applyFont="1" applyAlignment="1">
      <alignment horizontal="left" vertical="center"/>
    </xf>
    <xf numFmtId="164" fontId="7" fillId="6" borderId="0" xfId="4" applyNumberFormat="1" applyFont="1" applyFill="1" applyAlignment="1">
      <alignment horizontal="left" vertical="center"/>
    </xf>
    <xf numFmtId="0" fontId="7" fillId="6" borderId="0" xfId="4" applyFont="1" applyFill="1" applyAlignment="1">
      <alignment horizontal="left" vertical="center"/>
    </xf>
    <xf numFmtId="0" fontId="3" fillId="7" borderId="0" xfId="4" applyFont="1" applyFill="1" applyAlignment="1">
      <alignment horizontal="left" vertical="center"/>
    </xf>
    <xf numFmtId="0" fontId="11" fillId="7" borderId="0" xfId="4" applyFont="1" applyFill="1" applyAlignment="1">
      <alignment horizontal="left" vertical="center"/>
    </xf>
    <xf numFmtId="164" fontId="7" fillId="7" borderId="0" xfId="4" applyNumberFormat="1" applyFont="1" applyFill="1" applyAlignment="1">
      <alignment horizontal="left" vertical="center"/>
    </xf>
    <xf numFmtId="0" fontId="7" fillId="7" borderId="0" xfId="4" applyFont="1" applyFill="1" applyAlignment="1">
      <alignment horizontal="left" vertical="center"/>
    </xf>
    <xf numFmtId="173" fontId="12" fillId="7" borderId="0" xfId="4" applyNumberFormat="1" applyFont="1" applyFill="1" applyAlignment="1">
      <alignment horizontal="left" vertical="center"/>
    </xf>
    <xf numFmtId="173" fontId="7" fillId="7" borderId="0" xfId="4" applyNumberFormat="1" applyFont="1" applyFill="1" applyAlignment="1">
      <alignment horizontal="left" vertical="center"/>
    </xf>
    <xf numFmtId="173" fontId="12" fillId="6" borderId="0" xfId="4" applyNumberFormat="1" applyFont="1" applyFill="1" applyAlignment="1">
      <alignment horizontal="left" vertical="center"/>
    </xf>
    <xf numFmtId="173" fontId="7" fillId="6" borderId="0" xfId="4" applyNumberFormat="1" applyFont="1" applyFill="1" applyAlignment="1">
      <alignment horizontal="left" vertical="center"/>
    </xf>
    <xf numFmtId="173" fontId="7" fillId="8" borderId="0" xfId="4" applyNumberFormat="1" applyFont="1" applyFill="1" applyAlignment="1">
      <alignment horizontal="left" vertical="center"/>
    </xf>
    <xf numFmtId="0" fontId="7" fillId="8" borderId="0" xfId="4" applyFont="1" applyFill="1" applyAlignment="1">
      <alignment horizontal="left" vertical="center"/>
    </xf>
    <xf numFmtId="0" fontId="3" fillId="9" borderId="0" xfId="4" applyFont="1" applyFill="1" applyAlignment="1">
      <alignment horizontal="left" vertical="center"/>
    </xf>
    <xf numFmtId="173" fontId="3" fillId="9" borderId="0" xfId="4" applyNumberFormat="1" applyFont="1" applyFill="1" applyAlignment="1">
      <alignment horizontal="left" vertical="center"/>
    </xf>
    <xf numFmtId="0" fontId="7" fillId="9" borderId="0" xfId="4" applyFont="1" applyFill="1" applyAlignment="1">
      <alignment horizontal="left" vertical="center"/>
    </xf>
    <xf numFmtId="173" fontId="12" fillId="9" borderId="0" xfId="4" applyNumberFormat="1" applyFont="1" applyFill="1" applyAlignment="1">
      <alignment horizontal="left" vertical="center"/>
    </xf>
    <xf numFmtId="173" fontId="12" fillId="8" borderId="0" xfId="4" applyNumberFormat="1" applyFont="1" applyFill="1" applyAlignment="1">
      <alignment horizontal="left" vertical="center"/>
    </xf>
    <xf numFmtId="173" fontId="7" fillId="3" borderId="0" xfId="4" applyNumberFormat="1" applyFont="1" applyFill="1" applyAlignment="1">
      <alignment horizontal="left" vertical="center"/>
    </xf>
    <xf numFmtId="174" fontId="12" fillId="9" borderId="0" xfId="4" applyNumberFormat="1" applyFont="1" applyFill="1" applyAlignment="1">
      <alignment horizontal="left" vertical="center"/>
    </xf>
    <xf numFmtId="174" fontId="12" fillId="8" borderId="0" xfId="4" applyNumberFormat="1" applyFont="1" applyFill="1" applyAlignment="1">
      <alignment horizontal="left" vertical="center"/>
    </xf>
    <xf numFmtId="174" fontId="7" fillId="8" borderId="0" xfId="4" applyNumberFormat="1" applyFont="1" applyFill="1" applyAlignment="1">
      <alignment horizontal="left" vertical="center"/>
    </xf>
    <xf numFmtId="173" fontId="3" fillId="0" borderId="0" xfId="4" applyNumberFormat="1" applyFont="1" applyAlignment="1">
      <alignment horizontal="left" vertical="center"/>
    </xf>
    <xf numFmtId="174" fontId="3" fillId="2" borderId="0" xfId="4" applyNumberFormat="1" applyFont="1" applyFill="1" applyAlignment="1">
      <alignment horizontal="left" vertical="center"/>
    </xf>
    <xf numFmtId="174" fontId="7" fillId="2" borderId="0" xfId="4" applyNumberFormat="1" applyFont="1" applyFill="1" applyAlignment="1">
      <alignment horizontal="left" vertical="center"/>
    </xf>
    <xf numFmtId="0" fontId="3" fillId="6" borderId="0" xfId="4" applyFont="1" applyFill="1" applyAlignment="1">
      <alignment horizontal="left" vertical="center"/>
    </xf>
    <xf numFmtId="0" fontId="11" fillId="6" borderId="0" xfId="4" applyFont="1" applyFill="1" applyAlignment="1">
      <alignment horizontal="left" vertical="center"/>
    </xf>
    <xf numFmtId="0" fontId="3" fillId="8" borderId="0" xfId="4" applyFont="1" applyFill="1" applyAlignment="1">
      <alignment horizontal="left" vertical="center"/>
    </xf>
    <xf numFmtId="173" fontId="3" fillId="8" borderId="0" xfId="4" applyNumberFormat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4" fillId="4" borderId="0" xfId="0" applyFont="1" applyFill="1"/>
    <xf numFmtId="0" fontId="14" fillId="5" borderId="2" xfId="0" applyFont="1" applyFill="1" applyBorder="1"/>
    <xf numFmtId="9" fontId="14" fillId="5" borderId="2" xfId="2" applyFont="1" applyFill="1" applyBorder="1"/>
    <xf numFmtId="0" fontId="16" fillId="5" borderId="2" xfId="0" applyFont="1" applyFill="1" applyBorder="1"/>
    <xf numFmtId="166" fontId="14" fillId="5" borderId="2" xfId="1" applyNumberFormat="1" applyFont="1" applyFill="1" applyBorder="1"/>
    <xf numFmtId="9" fontId="14" fillId="5" borderId="2" xfId="0" applyNumberFormat="1" applyFont="1" applyFill="1" applyBorder="1"/>
    <xf numFmtId="0" fontId="15" fillId="0" borderId="0" xfId="0" applyFont="1" applyAlignment="1">
      <alignment horizontal="left" indent="1"/>
    </xf>
    <xf numFmtId="0" fontId="15" fillId="0" borderId="0" xfId="0" applyFont="1"/>
    <xf numFmtId="0" fontId="15" fillId="2" borderId="0" xfId="0" applyFont="1" applyFill="1"/>
    <xf numFmtId="0" fontId="15" fillId="4" borderId="0" xfId="0" applyFont="1" applyFill="1"/>
    <xf numFmtId="15" fontId="17" fillId="0" borderId="0" xfId="0" applyNumberFormat="1" applyFont="1"/>
    <xf numFmtId="0" fontId="17" fillId="0" borderId="0" xfId="0" applyFont="1"/>
    <xf numFmtId="14" fontId="14" fillId="0" borderId="0" xfId="0" applyNumberFormat="1" applyFont="1"/>
    <xf numFmtId="0" fontId="14" fillId="0" borderId="0" xfId="0" applyFont="1" applyAlignment="1">
      <alignment horizontal="right"/>
    </xf>
    <xf numFmtId="171" fontId="14" fillId="5" borderId="2" xfId="1" applyNumberFormat="1" applyFont="1" applyFill="1" applyBorder="1" applyAlignment="1">
      <alignment horizontal="right"/>
    </xf>
    <xf numFmtId="169" fontId="16" fillId="5" borderId="2" xfId="0" applyNumberFormat="1" applyFont="1" applyFill="1" applyBorder="1"/>
    <xf numFmtId="167" fontId="14" fillId="5" borderId="2" xfId="1" applyNumberFormat="1" applyFont="1" applyFill="1" applyBorder="1"/>
    <xf numFmtId="166" fontId="14" fillId="0" borderId="2" xfId="1" applyNumberFormat="1" applyFont="1" applyBorder="1"/>
    <xf numFmtId="166" fontId="14" fillId="0" borderId="2" xfId="0" applyNumberFormat="1" applyFont="1" applyBorder="1"/>
    <xf numFmtId="0" fontId="14" fillId="0" borderId="2" xfId="0" applyFont="1" applyBorder="1"/>
    <xf numFmtId="0" fontId="7" fillId="0" borderId="10" xfId="4" applyFont="1" applyBorder="1" applyAlignment="1">
      <alignment horizontal="left" vertical="center" wrapText="1"/>
    </xf>
    <xf numFmtId="0" fontId="3" fillId="0" borderId="10" xfId="4" applyFont="1" applyBorder="1" applyAlignment="1">
      <alignment horizontal="left" vertical="center"/>
    </xf>
    <xf numFmtId="174" fontId="18" fillId="9" borderId="0" xfId="4" applyNumberFormat="1" applyFont="1" applyFill="1" applyAlignment="1">
      <alignment horizontal="left" vertical="center"/>
    </xf>
    <xf numFmtId="173" fontId="18" fillId="9" borderId="0" xfId="4" applyNumberFormat="1" applyFont="1" applyFill="1" applyAlignment="1">
      <alignment horizontal="left" vertical="center"/>
    </xf>
    <xf numFmtId="173" fontId="19" fillId="9" borderId="0" xfId="4" applyNumberFormat="1" applyFont="1" applyFill="1" applyAlignment="1">
      <alignment horizontal="left" vertical="center"/>
    </xf>
    <xf numFmtId="173" fontId="20" fillId="9" borderId="0" xfId="4" applyNumberFormat="1" applyFont="1" applyFill="1" applyAlignment="1">
      <alignment horizontal="left" vertical="center"/>
    </xf>
    <xf numFmtId="0" fontId="20" fillId="9" borderId="0" xfId="4" applyFont="1" applyFill="1" applyAlignment="1">
      <alignment horizontal="left" vertical="center"/>
    </xf>
    <xf numFmtId="174" fontId="19" fillId="9" borderId="0" xfId="4" applyNumberFormat="1" applyFont="1" applyFill="1" applyAlignment="1">
      <alignment horizontal="left" vertical="center"/>
    </xf>
    <xf numFmtId="174" fontId="20" fillId="9" borderId="0" xfId="4" applyNumberFormat="1" applyFont="1" applyFill="1" applyAlignment="1">
      <alignment horizontal="left" vertical="center"/>
    </xf>
  </cellXfs>
  <cellStyles count="5">
    <cellStyle name="Comma" xfId="1" builtinId="3"/>
    <cellStyle name="Heading" xfId="3" xr:uid="{1772C19B-511D-47D8-87CB-A3D3237A8578}"/>
    <cellStyle name="Normal" xfId="0" builtinId="0"/>
    <cellStyle name="Normal 2" xfId="4" xr:uid="{5665105D-86AB-4F47-9C89-78E7C5DE2D49}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B29AC-83E5-4A8C-8443-DD20A13E0FD0}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F40C-618C-45C9-8A2E-DCC60CA46AB2}">
  <dimension ref="B2:BN136"/>
  <sheetViews>
    <sheetView tabSelected="1" zoomScale="149" zoomScaleNormal="115" workbookViewId="0">
      <pane xSplit="4" ySplit="7" topLeftCell="E12" activePane="bottomRight" state="frozen"/>
      <selection pane="topRight" activeCell="E1" sqref="E1"/>
      <selection pane="bottomLeft" activeCell="A5" sqref="A5"/>
      <selection pane="bottomRight" activeCell="B35" sqref="B35"/>
    </sheetView>
  </sheetViews>
  <sheetFormatPr defaultColWidth="8.7109375" defaultRowHeight="11.25" x14ac:dyDescent="0.2"/>
  <cols>
    <col min="1" max="1" width="8.7109375" style="4"/>
    <col min="2" max="2" width="27.7109375" style="4" customWidth="1"/>
    <col min="3" max="3" width="13.7109375" style="4" customWidth="1"/>
    <col min="4" max="4" width="11.7109375" style="4" customWidth="1"/>
    <col min="5" max="5" width="8.7109375" style="4"/>
    <col min="6" max="10" width="12.5703125" style="4" customWidth="1"/>
    <col min="11" max="11" width="9.5703125" style="4" bestFit="1" customWidth="1"/>
    <col min="12" max="12" width="10.85546875" style="4" customWidth="1"/>
    <col min="13" max="13" width="12.140625" style="4" customWidth="1"/>
    <col min="14" max="16384" width="8.7109375" style="4"/>
  </cols>
  <sheetData>
    <row r="2" spans="2:66" s="2" customFormat="1" x14ac:dyDescent="0.2">
      <c r="B2" s="2" t="s">
        <v>0</v>
      </c>
      <c r="F2" s="7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</row>
    <row r="3" spans="2:66" s="2" customFormat="1" x14ac:dyDescent="0.2">
      <c r="B3" s="2" t="s">
        <v>1</v>
      </c>
      <c r="F3" s="14">
        <f>D13</f>
        <v>45017</v>
      </c>
      <c r="G3" s="14">
        <f>EDATE(F3,12)</f>
        <v>45383</v>
      </c>
      <c r="H3" s="14">
        <f t="shared" ref="H3:J3" si="0">EDATE(G3,12)</f>
        <v>45748</v>
      </c>
      <c r="I3" s="14">
        <f t="shared" si="0"/>
        <v>46113</v>
      </c>
      <c r="J3" s="14">
        <f t="shared" si="0"/>
        <v>46478</v>
      </c>
      <c r="K3" s="14">
        <f t="shared" ref="K3" si="1">EDATE(J3,12)</f>
        <v>46844</v>
      </c>
      <c r="L3" s="14">
        <f t="shared" ref="L3" si="2">EDATE(K3,12)</f>
        <v>47209</v>
      </c>
      <c r="M3" s="14">
        <f t="shared" ref="M3" si="3">EDATE(L3,12)</f>
        <v>47574</v>
      </c>
    </row>
    <row r="4" spans="2:66" s="2" customFormat="1" x14ac:dyDescent="0.2">
      <c r="B4" s="2" t="s">
        <v>2</v>
      </c>
      <c r="F4" s="14">
        <f>EDATE(D13,11)</f>
        <v>45352</v>
      </c>
      <c r="G4" s="14">
        <f>EDATE(F4,12)</f>
        <v>45717</v>
      </c>
      <c r="H4" s="14">
        <f t="shared" ref="H4:J4" si="4">EDATE(G4,12)</f>
        <v>46082</v>
      </c>
      <c r="I4" s="14">
        <f t="shared" si="4"/>
        <v>46447</v>
      </c>
      <c r="J4" s="14">
        <f t="shared" si="4"/>
        <v>46813</v>
      </c>
      <c r="K4" s="14">
        <f t="shared" ref="K4" si="5">EDATE(J4,12)</f>
        <v>47178</v>
      </c>
      <c r="L4" s="14">
        <f t="shared" ref="L4" si="6">EDATE(K4,12)</f>
        <v>47543</v>
      </c>
      <c r="M4" s="14">
        <f t="shared" ref="M4" si="7">EDATE(L4,12)</f>
        <v>47908</v>
      </c>
    </row>
    <row r="5" spans="2:66" s="2" customFormat="1" x14ac:dyDescent="0.2">
      <c r="B5" s="2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/>
      <c r="L5" s="14"/>
      <c r="M5" s="14"/>
    </row>
    <row r="6" spans="2:66" s="2" customFormat="1" x14ac:dyDescent="0.2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2:66" s="2" customFormat="1" x14ac:dyDescent="0.2"/>
    <row r="8" spans="2:66" x14ac:dyDescent="0.2">
      <c r="L8" s="16" t="s">
        <v>9</v>
      </c>
    </row>
    <row r="10" spans="2:66" s="3" customFormat="1" x14ac:dyDescent="0.2">
      <c r="B10" s="106" t="s">
        <v>10</v>
      </c>
      <c r="C10" s="3" t="s">
        <v>9</v>
      </c>
    </row>
    <row r="11" spans="2:66" x14ac:dyDescent="0.2">
      <c r="B11" s="105"/>
    </row>
    <row r="12" spans="2:66" x14ac:dyDescent="0.2">
      <c r="B12" s="105"/>
      <c r="F12" s="9"/>
      <c r="G12" s="9"/>
      <c r="H12" s="9"/>
      <c r="I12" s="9"/>
      <c r="J12" s="9"/>
    </row>
    <row r="13" spans="2:66" x14ac:dyDescent="0.2">
      <c r="B13" s="105" t="s">
        <v>11</v>
      </c>
      <c r="C13" s="5"/>
      <c r="D13" s="110">
        <v>45017</v>
      </c>
      <c r="F13" s="9"/>
      <c r="G13" s="9"/>
      <c r="H13" s="9"/>
      <c r="I13" s="9"/>
      <c r="J13" s="9"/>
    </row>
    <row r="14" spans="2:66" x14ac:dyDescent="0.2">
      <c r="B14" s="105" t="s">
        <v>12</v>
      </c>
      <c r="D14" s="97">
        <v>60</v>
      </c>
    </row>
    <row r="15" spans="2:66" x14ac:dyDescent="0.2">
      <c r="B15" s="105" t="s">
        <v>13</v>
      </c>
      <c r="D15" s="97">
        <v>5</v>
      </c>
    </row>
    <row r="16" spans="2:66" x14ac:dyDescent="0.2">
      <c r="B16" s="105" t="s">
        <v>14</v>
      </c>
      <c r="C16" s="6"/>
      <c r="D16" s="111" t="s">
        <v>15</v>
      </c>
    </row>
    <row r="17" spans="2:12" x14ac:dyDescent="0.2">
      <c r="B17" s="105"/>
    </row>
    <row r="18" spans="2:12" x14ac:dyDescent="0.2">
      <c r="B18" s="105" t="s">
        <v>16</v>
      </c>
      <c r="F18" s="21">
        <v>0</v>
      </c>
      <c r="G18" s="21">
        <v>0.03</v>
      </c>
      <c r="H18" s="21">
        <v>0.03</v>
      </c>
      <c r="I18" s="21">
        <v>0.03</v>
      </c>
      <c r="J18" s="21">
        <v>0.03</v>
      </c>
      <c r="L18" s="97" t="s">
        <v>17</v>
      </c>
    </row>
    <row r="19" spans="2:12" x14ac:dyDescent="0.2">
      <c r="B19" s="105" t="s">
        <v>18</v>
      </c>
      <c r="F19" s="21">
        <v>0</v>
      </c>
      <c r="G19" s="21">
        <v>0.05</v>
      </c>
      <c r="H19" s="21">
        <v>0.05</v>
      </c>
      <c r="I19" s="21">
        <v>0.05</v>
      </c>
      <c r="J19" s="21">
        <v>0.05</v>
      </c>
    </row>
    <row r="20" spans="2:12" x14ac:dyDescent="0.2">
      <c r="B20" s="105"/>
    </row>
    <row r="21" spans="2:12" x14ac:dyDescent="0.2">
      <c r="B21" s="105"/>
    </row>
    <row r="22" spans="2:12" x14ac:dyDescent="0.2">
      <c r="B22" s="105"/>
    </row>
    <row r="23" spans="2:12" x14ac:dyDescent="0.2">
      <c r="B23" s="105"/>
    </row>
    <row r="24" spans="2:12" s="3" customFormat="1" x14ac:dyDescent="0.2">
      <c r="B24" s="106" t="s">
        <v>19</v>
      </c>
    </row>
    <row r="25" spans="2:12" x14ac:dyDescent="0.2">
      <c r="B25" s="105"/>
    </row>
    <row r="26" spans="2:12" x14ac:dyDescent="0.2">
      <c r="B26" s="105"/>
      <c r="F26" s="9"/>
      <c r="G26" s="9"/>
      <c r="H26" s="9"/>
      <c r="I26" s="9"/>
      <c r="J26" s="9"/>
    </row>
    <row r="27" spans="2:12" s="17" customFormat="1" x14ac:dyDescent="0.2">
      <c r="B27" s="107" t="s">
        <v>20</v>
      </c>
    </row>
    <row r="28" spans="2:12" x14ac:dyDescent="0.2">
      <c r="B28" s="105"/>
    </row>
    <row r="29" spans="2:12" x14ac:dyDescent="0.2">
      <c r="B29" s="105" t="s">
        <v>21</v>
      </c>
      <c r="F29" s="99">
        <v>5</v>
      </c>
      <c r="G29" s="99">
        <v>5</v>
      </c>
      <c r="H29" s="99">
        <v>5</v>
      </c>
      <c r="I29" s="99">
        <v>5</v>
      </c>
      <c r="J29" s="99">
        <v>5</v>
      </c>
      <c r="L29" s="97" t="s">
        <v>22</v>
      </c>
    </row>
    <row r="30" spans="2:12" x14ac:dyDescent="0.2">
      <c r="B30" s="105" t="s">
        <v>188</v>
      </c>
      <c r="F30" s="100">
        <v>0.6</v>
      </c>
      <c r="G30" s="100">
        <v>0.6</v>
      </c>
      <c r="H30" s="100">
        <v>0.6</v>
      </c>
      <c r="I30" s="100">
        <v>0.6</v>
      </c>
      <c r="J30" s="100">
        <v>0.6</v>
      </c>
      <c r="L30" s="97" t="s">
        <v>22</v>
      </c>
    </row>
    <row r="31" spans="2:12" x14ac:dyDescent="0.2">
      <c r="B31" s="105" t="s">
        <v>23</v>
      </c>
      <c r="F31" s="20">
        <f>F29*F30</f>
        <v>3</v>
      </c>
      <c r="G31" s="20">
        <f t="shared" ref="G31:J31" si="8">G29*G30</f>
        <v>3</v>
      </c>
      <c r="H31" s="20">
        <f t="shared" si="8"/>
        <v>3</v>
      </c>
      <c r="I31" s="20">
        <f t="shared" si="8"/>
        <v>3</v>
      </c>
      <c r="J31" s="20">
        <f t="shared" si="8"/>
        <v>3</v>
      </c>
      <c r="L31" s="97" t="s">
        <v>22</v>
      </c>
    </row>
    <row r="32" spans="2:12" x14ac:dyDescent="0.2">
      <c r="B32" s="105" t="s">
        <v>24</v>
      </c>
      <c r="F32" s="99">
        <v>0</v>
      </c>
      <c r="G32" s="99">
        <f>F31</f>
        <v>3</v>
      </c>
      <c r="H32" s="99">
        <f t="shared" ref="H32:J32" si="9">G31</f>
        <v>3</v>
      </c>
      <c r="I32" s="99">
        <f t="shared" si="9"/>
        <v>3</v>
      </c>
      <c r="J32" s="99">
        <f t="shared" si="9"/>
        <v>3</v>
      </c>
      <c r="L32" s="97" t="s">
        <v>22</v>
      </c>
    </row>
    <row r="33" spans="2:12" x14ac:dyDescent="0.2">
      <c r="B33" s="105" t="s">
        <v>25</v>
      </c>
      <c r="F33" s="101">
        <f>E33+F31</f>
        <v>3</v>
      </c>
      <c r="G33" s="101">
        <f>G32+F33</f>
        <v>6</v>
      </c>
      <c r="H33" s="101">
        <f>H32+G33</f>
        <v>9</v>
      </c>
      <c r="I33" s="101">
        <f>I32+H33</f>
        <v>12</v>
      </c>
      <c r="J33" s="101">
        <f>J32+I33</f>
        <v>15</v>
      </c>
      <c r="L33" s="97" t="s">
        <v>22</v>
      </c>
    </row>
    <row r="34" spans="2:12" x14ac:dyDescent="0.2">
      <c r="B34" s="105"/>
      <c r="L34" s="97" t="s">
        <v>22</v>
      </c>
    </row>
    <row r="35" spans="2:12" x14ac:dyDescent="0.2">
      <c r="B35" s="108" t="s">
        <v>26</v>
      </c>
      <c r="L35" s="97" t="s">
        <v>22</v>
      </c>
    </row>
    <row r="36" spans="2:12" x14ac:dyDescent="0.2">
      <c r="B36" s="104" t="s">
        <v>27</v>
      </c>
      <c r="D36" s="26"/>
      <c r="F36" s="20">
        <f>F$33*(1/3)</f>
        <v>1</v>
      </c>
      <c r="G36" s="20">
        <f t="shared" ref="G36:J38" si="10">G$33*(1/3)</f>
        <v>2</v>
      </c>
      <c r="H36" s="20">
        <f t="shared" si="10"/>
        <v>3</v>
      </c>
      <c r="I36" s="20">
        <f t="shared" si="10"/>
        <v>4</v>
      </c>
      <c r="J36" s="20">
        <f t="shared" si="10"/>
        <v>5</v>
      </c>
      <c r="L36" s="97" t="s">
        <v>22</v>
      </c>
    </row>
    <row r="37" spans="2:12" x14ac:dyDescent="0.2">
      <c r="B37" s="104" t="s">
        <v>28</v>
      </c>
      <c r="F37" s="20">
        <f t="shared" ref="F37:F38" si="11">F$33*(1/3)</f>
        <v>1</v>
      </c>
      <c r="G37" s="20">
        <f t="shared" si="10"/>
        <v>2</v>
      </c>
      <c r="H37" s="20">
        <f t="shared" si="10"/>
        <v>3</v>
      </c>
      <c r="I37" s="20">
        <f t="shared" si="10"/>
        <v>4</v>
      </c>
      <c r="J37" s="20">
        <f t="shared" si="10"/>
        <v>5</v>
      </c>
      <c r="L37" s="97" t="s">
        <v>22</v>
      </c>
    </row>
    <row r="38" spans="2:12" x14ac:dyDescent="0.2">
      <c r="B38" s="104" t="s">
        <v>29</v>
      </c>
      <c r="F38" s="20">
        <f t="shared" si="11"/>
        <v>1</v>
      </c>
      <c r="G38" s="20">
        <f t="shared" si="10"/>
        <v>2</v>
      </c>
      <c r="H38" s="20">
        <f t="shared" si="10"/>
        <v>3</v>
      </c>
      <c r="I38" s="20">
        <f t="shared" si="10"/>
        <v>4</v>
      </c>
      <c r="J38" s="20">
        <f t="shared" si="10"/>
        <v>5</v>
      </c>
      <c r="L38" s="97" t="s">
        <v>22</v>
      </c>
    </row>
    <row r="39" spans="2:12" x14ac:dyDescent="0.2">
      <c r="B39" s="105"/>
      <c r="L39" s="97" t="s">
        <v>22</v>
      </c>
    </row>
    <row r="40" spans="2:12" x14ac:dyDescent="0.2">
      <c r="B40" s="109" t="s">
        <v>30</v>
      </c>
      <c r="L40" s="97" t="s">
        <v>22</v>
      </c>
    </row>
    <row r="41" spans="2:12" x14ac:dyDescent="0.2">
      <c r="B41" s="104" t="s">
        <v>27</v>
      </c>
      <c r="F41" s="102">
        <v>500</v>
      </c>
      <c r="G41" s="102">
        <f>F41*(1+G$18)</f>
        <v>515</v>
      </c>
      <c r="H41" s="102">
        <f t="shared" ref="H41:J41" si="12">G41*(1+H$18)</f>
        <v>530.45000000000005</v>
      </c>
      <c r="I41" s="102">
        <f t="shared" si="12"/>
        <v>546.36350000000004</v>
      </c>
      <c r="J41" s="102">
        <f t="shared" si="12"/>
        <v>562.75440500000002</v>
      </c>
      <c r="L41" s="97" t="s">
        <v>22</v>
      </c>
    </row>
    <row r="42" spans="2:12" x14ac:dyDescent="0.2">
      <c r="B42" s="104" t="s">
        <v>28</v>
      </c>
      <c r="F42" s="102">
        <v>2000</v>
      </c>
      <c r="G42" s="102">
        <f t="shared" ref="G42:J43" si="13">F42*(1+G$18)</f>
        <v>2060</v>
      </c>
      <c r="H42" s="102">
        <f t="shared" si="13"/>
        <v>2121.8000000000002</v>
      </c>
      <c r="I42" s="102">
        <f t="shared" si="13"/>
        <v>2185.4540000000002</v>
      </c>
      <c r="J42" s="102">
        <f t="shared" si="13"/>
        <v>2251.0176200000001</v>
      </c>
      <c r="L42" s="97" t="s">
        <v>22</v>
      </c>
    </row>
    <row r="43" spans="2:12" x14ac:dyDescent="0.2">
      <c r="B43" s="104" t="s">
        <v>29</v>
      </c>
      <c r="F43" s="102">
        <v>5000</v>
      </c>
      <c r="G43" s="102">
        <f t="shared" si="13"/>
        <v>5150</v>
      </c>
      <c r="H43" s="102">
        <f t="shared" si="13"/>
        <v>5304.5</v>
      </c>
      <c r="I43" s="102">
        <f t="shared" si="13"/>
        <v>5463.6350000000002</v>
      </c>
      <c r="J43" s="102">
        <f t="shared" si="13"/>
        <v>5627.5440500000004</v>
      </c>
      <c r="L43" s="97" t="s">
        <v>22</v>
      </c>
    </row>
    <row r="44" spans="2:12" x14ac:dyDescent="0.2">
      <c r="B44" s="105"/>
      <c r="L44" s="97"/>
    </row>
    <row r="45" spans="2:12" x14ac:dyDescent="0.2">
      <c r="B45" s="105" t="s">
        <v>31</v>
      </c>
      <c r="L45" s="97"/>
    </row>
    <row r="46" spans="2:12" x14ac:dyDescent="0.2">
      <c r="B46" s="104" t="s">
        <v>27</v>
      </c>
      <c r="F46" s="18">
        <f>F41*F36</f>
        <v>500</v>
      </c>
      <c r="G46" s="18">
        <f t="shared" ref="G46:J46" si="14">G41*G36</f>
        <v>1030</v>
      </c>
      <c r="H46" s="18">
        <f t="shared" si="14"/>
        <v>1591.3500000000001</v>
      </c>
      <c r="I46" s="18">
        <f t="shared" si="14"/>
        <v>2185.4540000000002</v>
      </c>
      <c r="J46" s="18">
        <f t="shared" si="14"/>
        <v>2813.7720250000002</v>
      </c>
      <c r="L46" s="97"/>
    </row>
    <row r="47" spans="2:12" x14ac:dyDescent="0.2">
      <c r="B47" s="104" t="s">
        <v>28</v>
      </c>
      <c r="F47" s="18">
        <f t="shared" ref="F47:J48" si="15">F42*F37</f>
        <v>2000</v>
      </c>
      <c r="G47" s="18">
        <f t="shared" si="15"/>
        <v>4120</v>
      </c>
      <c r="H47" s="18">
        <f t="shared" si="15"/>
        <v>6365.4000000000005</v>
      </c>
      <c r="I47" s="18">
        <f t="shared" si="15"/>
        <v>8741.8160000000007</v>
      </c>
      <c r="J47" s="18">
        <f t="shared" si="15"/>
        <v>11255.088100000001</v>
      </c>
      <c r="L47" s="97"/>
    </row>
    <row r="48" spans="2:12" x14ac:dyDescent="0.2">
      <c r="B48" s="104" t="s">
        <v>29</v>
      </c>
      <c r="F48" s="18">
        <f t="shared" si="15"/>
        <v>5000</v>
      </c>
      <c r="G48" s="18">
        <f t="shared" si="15"/>
        <v>10300</v>
      </c>
      <c r="H48" s="18">
        <f t="shared" si="15"/>
        <v>15913.5</v>
      </c>
      <c r="I48" s="18">
        <f t="shared" si="15"/>
        <v>21854.54</v>
      </c>
      <c r="J48" s="18">
        <f t="shared" si="15"/>
        <v>28137.720250000002</v>
      </c>
      <c r="L48" s="97"/>
    </row>
    <row r="49" spans="2:12" x14ac:dyDescent="0.2">
      <c r="B49" s="104"/>
      <c r="F49" s="18"/>
      <c r="G49" s="18"/>
      <c r="H49" s="18"/>
      <c r="I49" s="18"/>
      <c r="J49" s="18"/>
      <c r="L49" s="97"/>
    </row>
    <row r="50" spans="2:12" x14ac:dyDescent="0.2">
      <c r="B50" s="105" t="s">
        <v>32</v>
      </c>
      <c r="F50" s="24">
        <f>SUM(F46:F48)</f>
        <v>7500</v>
      </c>
      <c r="G50" s="24">
        <f t="shared" ref="G50:J50" si="16">SUM(G46:G48)</f>
        <v>15450</v>
      </c>
      <c r="H50" s="24">
        <f t="shared" si="16"/>
        <v>23870.25</v>
      </c>
      <c r="I50" s="24">
        <f t="shared" si="16"/>
        <v>32781.81</v>
      </c>
      <c r="J50" s="24">
        <f t="shared" si="16"/>
        <v>42206.580375000005</v>
      </c>
      <c r="L50" s="97"/>
    </row>
    <row r="51" spans="2:12" x14ac:dyDescent="0.2">
      <c r="B51" s="105"/>
      <c r="L51" s="97"/>
    </row>
    <row r="52" spans="2:12" s="17" customFormat="1" x14ac:dyDescent="0.2">
      <c r="B52" s="107" t="s">
        <v>33</v>
      </c>
      <c r="L52" s="98"/>
    </row>
    <row r="53" spans="2:12" x14ac:dyDescent="0.2">
      <c r="B53" s="105"/>
      <c r="L53" s="97"/>
    </row>
    <row r="54" spans="2:12" x14ac:dyDescent="0.2">
      <c r="B54" s="109" t="s">
        <v>34</v>
      </c>
      <c r="L54" s="97"/>
    </row>
    <row r="55" spans="2:12" x14ac:dyDescent="0.2">
      <c r="B55" s="104" t="s">
        <v>35</v>
      </c>
      <c r="F55" s="99">
        <v>50</v>
      </c>
      <c r="G55" s="99">
        <v>150</v>
      </c>
      <c r="H55" s="99">
        <v>400</v>
      </c>
      <c r="I55" s="99">
        <v>1000</v>
      </c>
      <c r="J55" s="99">
        <v>2000</v>
      </c>
      <c r="L55" s="97" t="s">
        <v>22</v>
      </c>
    </row>
    <row r="56" spans="2:12" x14ac:dyDescent="0.2">
      <c r="B56" s="104" t="s">
        <v>36</v>
      </c>
      <c r="F56" s="100">
        <v>0.3</v>
      </c>
      <c r="G56" s="100">
        <v>0.3</v>
      </c>
      <c r="H56" s="100">
        <v>0.3</v>
      </c>
      <c r="I56" s="100">
        <v>0.3</v>
      </c>
      <c r="J56" s="100">
        <v>0.3</v>
      </c>
      <c r="L56" s="97"/>
    </row>
    <row r="57" spans="2:12" x14ac:dyDescent="0.2">
      <c r="B57" s="104" t="s">
        <v>187</v>
      </c>
      <c r="F57" s="103">
        <f>1-F56</f>
        <v>0.7</v>
      </c>
      <c r="G57" s="103">
        <f t="shared" ref="G57:J57" si="17">1-G56</f>
        <v>0.7</v>
      </c>
      <c r="H57" s="103">
        <f t="shared" si="17"/>
        <v>0.7</v>
      </c>
      <c r="I57" s="103">
        <f t="shared" si="17"/>
        <v>0.7</v>
      </c>
      <c r="J57" s="103">
        <f t="shared" si="17"/>
        <v>0.7</v>
      </c>
      <c r="L57" s="97"/>
    </row>
    <row r="58" spans="2:12" x14ac:dyDescent="0.2">
      <c r="B58" s="104" t="s">
        <v>37</v>
      </c>
      <c r="F58" s="100">
        <v>0.3</v>
      </c>
      <c r="G58" s="100">
        <v>0.3</v>
      </c>
      <c r="H58" s="100">
        <v>0.3</v>
      </c>
      <c r="I58" s="100">
        <v>0.3</v>
      </c>
      <c r="J58" s="100">
        <v>0.3</v>
      </c>
      <c r="L58" s="97"/>
    </row>
    <row r="59" spans="2:12" x14ac:dyDescent="0.2">
      <c r="B59" s="105"/>
      <c r="L59" s="97"/>
    </row>
    <row r="60" spans="2:12" x14ac:dyDescent="0.2">
      <c r="B60" s="104" t="s">
        <v>38</v>
      </c>
      <c r="F60" s="22">
        <f>F55*F56</f>
        <v>15</v>
      </c>
      <c r="G60" s="23">
        <f>(F60*(1-G58)+(G55*G56))</f>
        <v>55.5</v>
      </c>
      <c r="H60" s="23">
        <f>(G60*(1-H58)+(H55*H56))</f>
        <v>158.85</v>
      </c>
      <c r="I60" s="23">
        <f t="shared" ref="I60:J60" si="18">(H60*(1-I58)+(I55*I56))</f>
        <v>411.19499999999999</v>
      </c>
      <c r="J60" s="23">
        <f t="shared" si="18"/>
        <v>887.8365</v>
      </c>
      <c r="L60" s="97"/>
    </row>
    <row r="61" spans="2:12" x14ac:dyDescent="0.2">
      <c r="B61" s="104" t="s">
        <v>39</v>
      </c>
      <c r="C61" s="26"/>
      <c r="F61" s="22">
        <f>F55*F57</f>
        <v>35</v>
      </c>
      <c r="G61" s="23">
        <f>(F61*(1-G58)+(G55*G57))</f>
        <v>129.5</v>
      </c>
      <c r="H61" s="23">
        <f t="shared" ref="H61:I61" si="19">(G61*(1-H58)+(H55*H57))</f>
        <v>370.65</v>
      </c>
      <c r="I61" s="23">
        <f t="shared" si="19"/>
        <v>959.45499999999993</v>
      </c>
      <c r="J61" s="23">
        <f>(I61*(1-J58)+(J55*J57))</f>
        <v>2071.6185</v>
      </c>
      <c r="L61" s="97"/>
    </row>
    <row r="62" spans="2:12" x14ac:dyDescent="0.2">
      <c r="B62" s="105" t="s">
        <v>40</v>
      </c>
      <c r="L62" s="97"/>
    </row>
    <row r="63" spans="2:12" x14ac:dyDescent="0.2">
      <c r="B63" s="105"/>
      <c r="L63" s="97"/>
    </row>
    <row r="64" spans="2:12" x14ac:dyDescent="0.2">
      <c r="B64" s="109" t="s">
        <v>41</v>
      </c>
      <c r="L64" s="97"/>
    </row>
    <row r="65" spans="2:22" x14ac:dyDescent="0.2">
      <c r="B65" s="104" t="s">
        <v>42</v>
      </c>
      <c r="F65" s="102">
        <v>9250</v>
      </c>
      <c r="G65" s="102">
        <v>9250</v>
      </c>
      <c r="H65" s="102">
        <v>9250</v>
      </c>
      <c r="I65" s="102">
        <v>9250</v>
      </c>
      <c r="J65" s="102">
        <v>9250</v>
      </c>
      <c r="L65" s="97" t="s">
        <v>22</v>
      </c>
    </row>
    <row r="66" spans="2:22" x14ac:dyDescent="0.2">
      <c r="B66" s="104" t="s">
        <v>43</v>
      </c>
      <c r="F66" s="100">
        <v>0.1</v>
      </c>
      <c r="G66" s="100">
        <v>0.1</v>
      </c>
      <c r="H66" s="100">
        <v>0.12</v>
      </c>
      <c r="I66" s="100">
        <v>0.12</v>
      </c>
      <c r="J66" s="100">
        <v>0.12</v>
      </c>
      <c r="L66" s="97"/>
    </row>
    <row r="67" spans="2:22" x14ac:dyDescent="0.2">
      <c r="B67" s="104" t="s">
        <v>44</v>
      </c>
      <c r="F67" s="36">
        <f>F65*F66</f>
        <v>925</v>
      </c>
      <c r="G67" s="36">
        <f t="shared" ref="G67:J67" si="20">G65*G66</f>
        <v>925</v>
      </c>
      <c r="H67" s="36">
        <f t="shared" si="20"/>
        <v>1110</v>
      </c>
      <c r="I67" s="36">
        <f t="shared" si="20"/>
        <v>1110</v>
      </c>
      <c r="J67" s="36">
        <f t="shared" si="20"/>
        <v>1110</v>
      </c>
      <c r="L67" s="97"/>
    </row>
    <row r="68" spans="2:22" x14ac:dyDescent="0.2">
      <c r="B68" s="105"/>
      <c r="L68" s="97"/>
    </row>
    <row r="69" spans="2:22" x14ac:dyDescent="0.2">
      <c r="B69" s="105" t="s">
        <v>31</v>
      </c>
      <c r="F69" s="36">
        <f>SUM(F60:F61)*F67</f>
        <v>46250</v>
      </c>
      <c r="G69" s="36">
        <f>SUM(G60:G61)*G67</f>
        <v>171125</v>
      </c>
      <c r="H69" s="36">
        <f>SUM(H60:H61)*H67</f>
        <v>587745</v>
      </c>
      <c r="I69" s="36">
        <f>SUM(I60:I61)*I67</f>
        <v>1521421.4999999998</v>
      </c>
      <c r="J69" s="36">
        <f>SUM(J60:J61)*J67</f>
        <v>3284995.05</v>
      </c>
      <c r="L69" s="97"/>
    </row>
    <row r="70" spans="2:22" x14ac:dyDescent="0.2">
      <c r="B70" s="105"/>
      <c r="F70" s="37"/>
      <c r="G70" s="37"/>
      <c r="H70" s="37"/>
      <c r="I70" s="37"/>
      <c r="J70" s="37"/>
      <c r="L70" s="97"/>
    </row>
    <row r="71" spans="2:22" x14ac:dyDescent="0.2">
      <c r="B71" s="105" t="s">
        <v>45</v>
      </c>
      <c r="F71" s="53">
        <f>F69</f>
        <v>46250</v>
      </c>
      <c r="G71" s="53">
        <f t="shared" ref="G71:J71" si="21">G69</f>
        <v>171125</v>
      </c>
      <c r="H71" s="53">
        <f t="shared" si="21"/>
        <v>587745</v>
      </c>
      <c r="I71" s="53">
        <f t="shared" si="21"/>
        <v>1521421.4999999998</v>
      </c>
      <c r="J71" s="53">
        <f t="shared" si="21"/>
        <v>3284995.05</v>
      </c>
      <c r="L71" s="97"/>
    </row>
    <row r="72" spans="2:22" x14ac:dyDescent="0.2">
      <c r="B72" s="105"/>
      <c r="L72" s="97"/>
    </row>
    <row r="73" spans="2:22" x14ac:dyDescent="0.2">
      <c r="B73" s="105"/>
      <c r="L73" s="97"/>
    </row>
    <row r="74" spans="2:22" s="17" customFormat="1" x14ac:dyDescent="0.2">
      <c r="B74" s="107" t="s">
        <v>46</v>
      </c>
      <c r="L74" s="98"/>
    </row>
    <row r="75" spans="2:22" x14ac:dyDescent="0.2">
      <c r="B75" s="105"/>
      <c r="L75" s="97"/>
    </row>
    <row r="76" spans="2:22" x14ac:dyDescent="0.2">
      <c r="B76" s="105" t="s">
        <v>47</v>
      </c>
      <c r="F76" s="114"/>
      <c r="G76" s="114"/>
      <c r="H76" s="114"/>
      <c r="I76" s="114"/>
      <c r="J76" s="114"/>
      <c r="L76" s="97"/>
      <c r="M76" s="10"/>
      <c r="P76" s="26"/>
      <c r="Q76" s="26"/>
      <c r="R76" s="26"/>
      <c r="S76" s="26"/>
      <c r="T76" s="26"/>
      <c r="U76" s="26"/>
      <c r="V76" s="26"/>
    </row>
    <row r="77" spans="2:22" x14ac:dyDescent="0.2">
      <c r="B77" s="105" t="s">
        <v>48</v>
      </c>
      <c r="F77" s="30">
        <f>SUM(F36:F38)*F76</f>
        <v>0</v>
      </c>
      <c r="G77" s="30">
        <f>SUM(G36:G38)*G76</f>
        <v>0</v>
      </c>
      <c r="H77" s="30">
        <f>SUM(H36:H38)*H76</f>
        <v>0</v>
      </c>
      <c r="I77" s="30">
        <f>SUM(I36:I38)*I76</f>
        <v>0</v>
      </c>
      <c r="J77" s="30">
        <f>SUM(J36:J38)*J76</f>
        <v>0</v>
      </c>
      <c r="L77" s="97"/>
      <c r="M77" s="11"/>
      <c r="O77" s="26"/>
      <c r="P77" s="26"/>
      <c r="Q77" s="26"/>
      <c r="R77" s="26"/>
      <c r="S77" s="26"/>
      <c r="T77" s="26"/>
      <c r="U77" s="26"/>
      <c r="V77" s="26"/>
    </row>
    <row r="78" spans="2:22" x14ac:dyDescent="0.2">
      <c r="B78" s="105" t="s">
        <v>49</v>
      </c>
      <c r="F78" s="102"/>
      <c r="G78" s="102"/>
      <c r="H78" s="102"/>
      <c r="I78" s="102"/>
      <c r="J78" s="102"/>
      <c r="L78" s="97"/>
      <c r="M78" s="11"/>
      <c r="P78" s="26"/>
      <c r="Q78" s="26"/>
      <c r="R78" s="26"/>
      <c r="S78" s="26"/>
      <c r="T78" s="26"/>
      <c r="U78" s="26"/>
      <c r="V78" s="26"/>
    </row>
    <row r="79" spans="2:22" x14ac:dyDescent="0.2">
      <c r="B79" s="105"/>
      <c r="F79" s="33"/>
      <c r="G79" s="33"/>
      <c r="H79" s="33"/>
      <c r="I79" s="33"/>
      <c r="J79" s="33"/>
      <c r="L79" s="97"/>
      <c r="M79" s="11"/>
      <c r="P79" s="26"/>
      <c r="Q79" s="26"/>
      <c r="R79" s="26"/>
      <c r="S79" s="26"/>
      <c r="T79" s="26"/>
      <c r="U79" s="26"/>
      <c r="V79" s="26"/>
    </row>
    <row r="80" spans="2:22" x14ac:dyDescent="0.2">
      <c r="B80" s="105" t="s">
        <v>50</v>
      </c>
      <c r="F80" s="32">
        <f>F77*F78</f>
        <v>0</v>
      </c>
      <c r="G80" s="32">
        <f t="shared" ref="G80:J80" si="22">G77*G78</f>
        <v>0</v>
      </c>
      <c r="H80" s="32">
        <f t="shared" si="22"/>
        <v>0</v>
      </c>
      <c r="I80" s="32">
        <f t="shared" si="22"/>
        <v>0</v>
      </c>
      <c r="J80" s="32">
        <f t="shared" si="22"/>
        <v>0</v>
      </c>
      <c r="L80" s="97"/>
      <c r="M80" s="11"/>
      <c r="P80" s="26"/>
      <c r="Q80" s="26"/>
      <c r="R80" s="26"/>
      <c r="S80" s="26"/>
      <c r="T80" s="26"/>
      <c r="U80" s="26"/>
      <c r="V80" s="26"/>
    </row>
    <row r="81" spans="2:22" x14ac:dyDescent="0.2">
      <c r="B81" s="105"/>
      <c r="L81" s="97"/>
      <c r="M81" s="11"/>
      <c r="P81" s="26"/>
      <c r="Q81" s="26"/>
      <c r="R81" s="26"/>
      <c r="S81" s="26"/>
      <c r="T81" s="26"/>
      <c r="U81" s="26"/>
      <c r="V81" s="26"/>
    </row>
    <row r="82" spans="2:22" x14ac:dyDescent="0.2">
      <c r="B82" s="105" t="s">
        <v>51</v>
      </c>
      <c r="F82" s="24">
        <f>F80</f>
        <v>0</v>
      </c>
      <c r="G82" s="24">
        <f t="shared" ref="G82:J82" si="23">G80</f>
        <v>0</v>
      </c>
      <c r="H82" s="24">
        <f t="shared" si="23"/>
        <v>0</v>
      </c>
      <c r="I82" s="24">
        <f t="shared" si="23"/>
        <v>0</v>
      </c>
      <c r="J82" s="24">
        <f t="shared" si="23"/>
        <v>0</v>
      </c>
      <c r="L82" s="97"/>
      <c r="P82" s="26"/>
      <c r="Q82" s="26"/>
      <c r="R82" s="26"/>
      <c r="S82" s="26"/>
      <c r="T82" s="26"/>
      <c r="U82" s="26"/>
      <c r="V82" s="26"/>
    </row>
    <row r="83" spans="2:22" x14ac:dyDescent="0.2">
      <c r="B83" s="105"/>
      <c r="L83" s="97"/>
    </row>
    <row r="84" spans="2:22" s="17" customFormat="1" x14ac:dyDescent="0.2">
      <c r="B84" s="107" t="s">
        <v>52</v>
      </c>
      <c r="L84" s="98"/>
    </row>
    <row r="85" spans="2:22" x14ac:dyDescent="0.2">
      <c r="B85" s="105"/>
      <c r="L85" s="97"/>
    </row>
    <row r="86" spans="2:22" x14ac:dyDescent="0.2">
      <c r="B86" s="105" t="s">
        <v>53</v>
      </c>
      <c r="F86" s="97"/>
      <c r="G86" s="97"/>
      <c r="H86" s="97"/>
      <c r="I86" s="97"/>
      <c r="J86" s="97"/>
      <c r="L86" s="97"/>
    </row>
    <row r="87" spans="2:22" x14ac:dyDescent="0.2">
      <c r="B87" s="105" t="s">
        <v>54</v>
      </c>
      <c r="F87" s="29" t="e">
        <f>1/F86</f>
        <v>#DIV/0!</v>
      </c>
      <c r="G87" s="29" t="e">
        <f t="shared" ref="G87:J87" si="24">1/G86</f>
        <v>#DIV/0!</v>
      </c>
      <c r="H87" s="29" t="e">
        <f t="shared" si="24"/>
        <v>#DIV/0!</v>
      </c>
      <c r="I87" s="29" t="e">
        <f t="shared" si="24"/>
        <v>#DIV/0!</v>
      </c>
      <c r="J87" s="29" t="e">
        <f t="shared" si="24"/>
        <v>#DIV/0!</v>
      </c>
      <c r="L87" s="97" t="s">
        <v>22</v>
      </c>
      <c r="M87" s="12"/>
    </row>
    <row r="88" spans="2:22" x14ac:dyDescent="0.2">
      <c r="B88" s="105"/>
      <c r="F88" s="30" t="e">
        <f>SUM(F60:F61)*F87</f>
        <v>#DIV/0!</v>
      </c>
      <c r="G88" s="30" t="e">
        <f>SUM(G60:G61)*G87</f>
        <v>#DIV/0!</v>
      </c>
      <c r="H88" s="30" t="e">
        <f>SUM(H60:H61)*H87</f>
        <v>#DIV/0!</v>
      </c>
      <c r="I88" s="30" t="e">
        <f>SUM(I60:I61)*I87</f>
        <v>#DIV/0!</v>
      </c>
      <c r="J88" s="30" t="e">
        <f>SUM(J60:J61)*J87</f>
        <v>#DIV/0!</v>
      </c>
      <c r="L88" s="97"/>
      <c r="M88" s="11"/>
    </row>
    <row r="89" spans="2:22" x14ac:dyDescent="0.2">
      <c r="B89" s="105" t="s">
        <v>55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L89" s="97" t="s">
        <v>22</v>
      </c>
      <c r="M89" s="11"/>
    </row>
    <row r="90" spans="2:22" x14ac:dyDescent="0.2">
      <c r="B90" s="105"/>
      <c r="F90" s="33"/>
      <c r="G90" s="33"/>
      <c r="H90" s="33"/>
      <c r="I90" s="33"/>
      <c r="J90" s="33"/>
      <c r="L90" s="97"/>
      <c r="M90" s="11"/>
    </row>
    <row r="91" spans="2:22" x14ac:dyDescent="0.2">
      <c r="B91" s="105" t="s">
        <v>56</v>
      </c>
      <c r="F91" s="52" t="e">
        <f>F88*F89</f>
        <v>#DIV/0!</v>
      </c>
      <c r="G91" s="52" t="e">
        <f t="shared" ref="G91:J91" si="25">G88*G89</f>
        <v>#DIV/0!</v>
      </c>
      <c r="H91" s="52" t="e">
        <f t="shared" si="25"/>
        <v>#DIV/0!</v>
      </c>
      <c r="I91" s="52" t="e">
        <f t="shared" si="25"/>
        <v>#DIV/0!</v>
      </c>
      <c r="J91" s="52" t="e">
        <f t="shared" si="25"/>
        <v>#DIV/0!</v>
      </c>
      <c r="L91" s="97"/>
      <c r="M91" s="11"/>
    </row>
    <row r="92" spans="2:22" x14ac:dyDescent="0.2">
      <c r="B92" s="105"/>
      <c r="F92" s="33"/>
      <c r="G92" s="33"/>
      <c r="H92" s="33"/>
      <c r="I92" s="33"/>
      <c r="J92" s="33"/>
      <c r="L92" s="97"/>
      <c r="M92" s="11"/>
    </row>
    <row r="93" spans="2:22" x14ac:dyDescent="0.2">
      <c r="B93" s="105" t="s">
        <v>57</v>
      </c>
      <c r="F93" s="33"/>
      <c r="G93" s="33"/>
      <c r="H93" s="33"/>
      <c r="I93" s="33"/>
      <c r="J93" s="33"/>
      <c r="L93" s="97"/>
      <c r="M93" s="11"/>
    </row>
    <row r="94" spans="2:22" x14ac:dyDescent="0.2">
      <c r="B94" s="105"/>
      <c r="L94" s="97" t="s">
        <v>22</v>
      </c>
      <c r="M94" s="11"/>
    </row>
    <row r="95" spans="2:22" x14ac:dyDescent="0.2">
      <c r="B95" s="105" t="s">
        <v>58</v>
      </c>
      <c r="F95" s="102"/>
      <c r="G95" s="102"/>
      <c r="H95" s="102"/>
      <c r="I95" s="102"/>
      <c r="J95" s="102"/>
      <c r="M95" s="11"/>
    </row>
    <row r="96" spans="2:22" x14ac:dyDescent="0.2">
      <c r="B96" s="105" t="s">
        <v>59</v>
      </c>
      <c r="F96" s="31" t="e">
        <f>1/F95</f>
        <v>#DIV/0!</v>
      </c>
      <c r="G96" s="31" t="e">
        <f t="shared" ref="G96:J96" si="26">1/G95</f>
        <v>#DIV/0!</v>
      </c>
      <c r="H96" s="31" t="e">
        <f t="shared" si="26"/>
        <v>#DIV/0!</v>
      </c>
      <c r="I96" s="31" t="e">
        <f t="shared" si="26"/>
        <v>#DIV/0!</v>
      </c>
      <c r="J96" s="31" t="e">
        <f t="shared" si="26"/>
        <v>#DIV/0!</v>
      </c>
      <c r="M96" s="11"/>
    </row>
    <row r="97" spans="2:14" x14ac:dyDescent="0.2">
      <c r="B97" s="105" t="s">
        <v>60</v>
      </c>
      <c r="F97" s="30" t="e">
        <f>F96*SUM(F60:F61)</f>
        <v>#DIV/0!</v>
      </c>
      <c r="G97" s="30" t="e">
        <f>G96*SUM(G60:G61)</f>
        <v>#DIV/0!</v>
      </c>
      <c r="H97" s="30" t="e">
        <f>H96*SUM(H60:H61)</f>
        <v>#DIV/0!</v>
      </c>
      <c r="I97" s="30" t="e">
        <f>I96*SUM(I60:I61)</f>
        <v>#DIV/0!</v>
      </c>
      <c r="J97" s="30" t="e">
        <f>J96*SUM(J60:J61)</f>
        <v>#DIV/0!</v>
      </c>
    </row>
    <row r="98" spans="2:14" x14ac:dyDescent="0.2">
      <c r="B98" s="105" t="s">
        <v>61</v>
      </c>
      <c r="F98" s="102"/>
      <c r="G98" s="102"/>
      <c r="H98" s="102"/>
      <c r="I98" s="102"/>
      <c r="J98" s="102"/>
      <c r="M98" s="11"/>
    </row>
    <row r="99" spans="2:14" x14ac:dyDescent="0.2">
      <c r="B99" s="105"/>
      <c r="F99" s="33"/>
      <c r="G99" s="33"/>
      <c r="H99" s="33"/>
      <c r="I99" s="33"/>
      <c r="J99" s="33"/>
      <c r="M99" s="11"/>
    </row>
    <row r="100" spans="2:14" x14ac:dyDescent="0.2">
      <c r="B100" s="105" t="s">
        <v>62</v>
      </c>
      <c r="F100" s="13" t="e">
        <f>F97*F98</f>
        <v>#DIV/0!</v>
      </c>
      <c r="G100" s="13" t="e">
        <f t="shared" ref="G100:J100" si="27">G97*G98</f>
        <v>#DIV/0!</v>
      </c>
      <c r="H100" s="13" t="e">
        <f t="shared" si="27"/>
        <v>#DIV/0!</v>
      </c>
      <c r="I100" s="13" t="e">
        <f t="shared" si="27"/>
        <v>#DIV/0!</v>
      </c>
      <c r="J100" s="13" t="e">
        <f t="shared" si="27"/>
        <v>#DIV/0!</v>
      </c>
      <c r="M100" s="11"/>
      <c r="N100" s="26"/>
    </row>
    <row r="101" spans="2:14" x14ac:dyDescent="0.2">
      <c r="B101" s="105"/>
      <c r="F101" s="13"/>
      <c r="G101" s="13"/>
      <c r="H101" s="13"/>
      <c r="I101" s="13"/>
      <c r="J101" s="13"/>
      <c r="M101" s="11"/>
      <c r="N101" s="26"/>
    </row>
    <row r="102" spans="2:14" x14ac:dyDescent="0.2">
      <c r="B102" s="105" t="s">
        <v>63</v>
      </c>
      <c r="F102" s="38" t="e">
        <f>F91+F100</f>
        <v>#DIV/0!</v>
      </c>
      <c r="G102" s="38" t="e">
        <f t="shared" ref="G102:J102" si="28">G91+G100</f>
        <v>#DIV/0!</v>
      </c>
      <c r="H102" s="38" t="e">
        <f t="shared" si="28"/>
        <v>#DIV/0!</v>
      </c>
      <c r="I102" s="38" t="e">
        <f t="shared" si="28"/>
        <v>#DIV/0!</v>
      </c>
      <c r="J102" s="38" t="e">
        <f t="shared" si="28"/>
        <v>#DIV/0!</v>
      </c>
      <c r="M102" s="11"/>
      <c r="N102" s="26"/>
    </row>
    <row r="103" spans="2:14" x14ac:dyDescent="0.2">
      <c r="B103" s="105"/>
    </row>
    <row r="104" spans="2:14" x14ac:dyDescent="0.2">
      <c r="B104" s="105"/>
      <c r="F104" s="33"/>
      <c r="G104" s="33"/>
      <c r="H104" s="33"/>
      <c r="I104" s="33"/>
      <c r="J104" s="33"/>
    </row>
    <row r="105" spans="2:14" s="17" customFormat="1" x14ac:dyDescent="0.2">
      <c r="B105" s="107" t="s">
        <v>64</v>
      </c>
    </row>
    <row r="106" spans="2:14" x14ac:dyDescent="0.2">
      <c r="B106" s="105"/>
    </row>
    <row r="107" spans="2:14" x14ac:dyDescent="0.2">
      <c r="B107" s="105"/>
    </row>
    <row r="108" spans="2:14" x14ac:dyDescent="0.2">
      <c r="B108" s="105"/>
    </row>
    <row r="109" spans="2:14" x14ac:dyDescent="0.2">
      <c r="B109" s="105" t="s">
        <v>65</v>
      </c>
      <c r="F109" s="99">
        <v>0</v>
      </c>
      <c r="G109" s="99">
        <v>0</v>
      </c>
      <c r="H109" s="99">
        <v>0</v>
      </c>
      <c r="I109" s="99">
        <v>0</v>
      </c>
      <c r="J109" s="99">
        <v>0</v>
      </c>
    </row>
    <row r="110" spans="2:14" x14ac:dyDescent="0.2">
      <c r="B110" s="105" t="s">
        <v>66</v>
      </c>
      <c r="F110" s="33">
        <f>12*F109</f>
        <v>0</v>
      </c>
      <c r="G110" s="33">
        <f t="shared" ref="G110:J110" si="29">12*G109</f>
        <v>0</v>
      </c>
      <c r="H110" s="33">
        <f t="shared" si="29"/>
        <v>0</v>
      </c>
      <c r="I110" s="33">
        <f t="shared" si="29"/>
        <v>0</v>
      </c>
      <c r="J110" s="33">
        <f t="shared" si="29"/>
        <v>0</v>
      </c>
    </row>
    <row r="111" spans="2:14" x14ac:dyDescent="0.2">
      <c r="B111" s="105"/>
    </row>
    <row r="112" spans="2:14" x14ac:dyDescent="0.2">
      <c r="B112" s="105" t="s">
        <v>67</v>
      </c>
    </row>
    <row r="113" spans="2:10" x14ac:dyDescent="0.2">
      <c r="B113" s="104" t="s">
        <v>68</v>
      </c>
      <c r="F113" s="99">
        <v>0</v>
      </c>
      <c r="G113" s="99">
        <v>0</v>
      </c>
      <c r="H113" s="99">
        <v>0</v>
      </c>
      <c r="I113" s="99">
        <v>0</v>
      </c>
      <c r="J113" s="99">
        <v>0</v>
      </c>
    </row>
    <row r="114" spans="2:10" x14ac:dyDescent="0.2">
      <c r="B114" s="104" t="s">
        <v>69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</row>
    <row r="115" spans="2:10" x14ac:dyDescent="0.2">
      <c r="B115" s="104" t="s">
        <v>70</v>
      </c>
      <c r="F115" s="99">
        <v>0</v>
      </c>
      <c r="G115" s="99">
        <v>0</v>
      </c>
      <c r="H115" s="99">
        <v>0</v>
      </c>
      <c r="I115" s="99">
        <v>0</v>
      </c>
      <c r="J115" s="99">
        <v>0</v>
      </c>
    </row>
    <row r="116" spans="2:10" x14ac:dyDescent="0.2">
      <c r="B116" s="105"/>
    </row>
    <row r="117" spans="2:10" x14ac:dyDescent="0.2">
      <c r="B117" s="105" t="s">
        <v>71</v>
      </c>
    </row>
    <row r="118" spans="2:10" x14ac:dyDescent="0.2">
      <c r="B118" s="104" t="s">
        <v>68</v>
      </c>
      <c r="F118" s="102">
        <v>0</v>
      </c>
      <c r="G118" s="113">
        <f>F118*1.1</f>
        <v>0</v>
      </c>
      <c r="H118" s="113">
        <f t="shared" ref="H118:J118" si="30">G118*1.1</f>
        <v>0</v>
      </c>
      <c r="I118" s="113">
        <f t="shared" si="30"/>
        <v>0</v>
      </c>
      <c r="J118" s="113">
        <f t="shared" si="30"/>
        <v>0</v>
      </c>
    </row>
    <row r="119" spans="2:10" x14ac:dyDescent="0.2">
      <c r="B119" s="104" t="s">
        <v>69</v>
      </c>
      <c r="F119" s="102">
        <v>0</v>
      </c>
      <c r="G119" s="113">
        <f t="shared" ref="G119:J120" si="31">F119*1.1</f>
        <v>0</v>
      </c>
      <c r="H119" s="113">
        <f t="shared" si="31"/>
        <v>0</v>
      </c>
      <c r="I119" s="113">
        <f t="shared" si="31"/>
        <v>0</v>
      </c>
      <c r="J119" s="113">
        <f t="shared" si="31"/>
        <v>0</v>
      </c>
    </row>
    <row r="120" spans="2:10" x14ac:dyDescent="0.2">
      <c r="B120" s="104" t="s">
        <v>70</v>
      </c>
      <c r="F120" s="102">
        <v>0</v>
      </c>
      <c r="G120" s="113">
        <f t="shared" si="31"/>
        <v>0</v>
      </c>
      <c r="H120" s="113">
        <f t="shared" si="31"/>
        <v>0</v>
      </c>
      <c r="I120" s="113">
        <f t="shared" si="31"/>
        <v>0</v>
      </c>
      <c r="J120" s="113">
        <f t="shared" si="31"/>
        <v>0</v>
      </c>
    </row>
    <row r="121" spans="2:10" x14ac:dyDescent="0.2">
      <c r="B121" s="104"/>
      <c r="F121" s="33"/>
      <c r="G121" s="35"/>
      <c r="H121" s="35"/>
      <c r="I121" s="35"/>
      <c r="J121" s="35"/>
    </row>
    <row r="122" spans="2:10" x14ac:dyDescent="0.2">
      <c r="B122" s="105"/>
    </row>
    <row r="123" spans="2:10" x14ac:dyDescent="0.2">
      <c r="B123" s="105" t="s">
        <v>72</v>
      </c>
      <c r="F123" s="24">
        <f>(F113*F118)+(F119*F114)+(F120*F115)</f>
        <v>0</v>
      </c>
      <c r="G123" s="24">
        <f>(G113*G118)+(G119*G114)+(G120*G115)</f>
        <v>0</v>
      </c>
      <c r="H123" s="24">
        <f>(H113*H118)+(H119*H114)+(H120*H115)</f>
        <v>0</v>
      </c>
      <c r="I123" s="24">
        <f>(I113*I118)+(I119*I114)+(I120*I115)</f>
        <v>0</v>
      </c>
      <c r="J123" s="24">
        <f>(J113*J118)+(J119*J114)+(J120*J115)</f>
        <v>0</v>
      </c>
    </row>
    <row r="124" spans="2:10" x14ac:dyDescent="0.2">
      <c r="B124" s="105"/>
    </row>
    <row r="125" spans="2:10" x14ac:dyDescent="0.2">
      <c r="B125" s="105" t="s">
        <v>73</v>
      </c>
      <c r="F125" s="112">
        <v>0</v>
      </c>
      <c r="G125" s="112">
        <v>0</v>
      </c>
      <c r="H125" s="112">
        <v>0</v>
      </c>
      <c r="I125" s="112">
        <v>0</v>
      </c>
      <c r="J125" s="112">
        <v>0</v>
      </c>
    </row>
    <row r="126" spans="2:10" x14ac:dyDescent="0.2">
      <c r="B126" s="105" t="s">
        <v>74</v>
      </c>
      <c r="F126" s="112">
        <v>0</v>
      </c>
      <c r="G126" s="112">
        <v>0</v>
      </c>
      <c r="H126" s="112">
        <v>0</v>
      </c>
      <c r="I126" s="112">
        <v>0</v>
      </c>
      <c r="J126" s="112">
        <v>0</v>
      </c>
    </row>
    <row r="127" spans="2:10" x14ac:dyDescent="0.2">
      <c r="B127" s="105" t="s">
        <v>75</v>
      </c>
      <c r="F127" s="112">
        <v>0</v>
      </c>
      <c r="G127" s="112">
        <v>0</v>
      </c>
      <c r="H127" s="112">
        <v>0</v>
      </c>
      <c r="I127" s="112">
        <v>0</v>
      </c>
      <c r="J127" s="112">
        <v>0</v>
      </c>
    </row>
    <row r="128" spans="2:10" x14ac:dyDescent="0.2">
      <c r="B128" s="105"/>
    </row>
    <row r="129" spans="2:10" x14ac:dyDescent="0.2">
      <c r="B129" s="105" t="s">
        <v>76</v>
      </c>
    </row>
    <row r="130" spans="2:10" x14ac:dyDescent="0.2">
      <c r="B130" s="105"/>
    </row>
    <row r="131" spans="2:10" x14ac:dyDescent="0.2">
      <c r="B131" s="105" t="s">
        <v>77</v>
      </c>
      <c r="F131" s="34">
        <f>ROUNDUP(F77,0)</f>
        <v>0</v>
      </c>
      <c r="G131" s="34">
        <f>ROUNDUP(G77,0)</f>
        <v>0</v>
      </c>
      <c r="H131" s="34">
        <f>ROUNDUP(H77,0)</f>
        <v>0</v>
      </c>
      <c r="I131" s="34">
        <f>ROUNDUP(I77,0)</f>
        <v>0</v>
      </c>
      <c r="J131" s="34">
        <f>ROUNDUP(J77,0)</f>
        <v>0</v>
      </c>
    </row>
    <row r="132" spans="2:10" x14ac:dyDescent="0.2">
      <c r="B132" s="105" t="s">
        <v>77</v>
      </c>
      <c r="F132" s="34" t="e">
        <f>ROUNDUP(F88,0)+ROUNDUP(F97,0)</f>
        <v>#DIV/0!</v>
      </c>
      <c r="G132" s="34" t="e">
        <f>ROUNDUP(G88,0)+ROUNDUP(G97,0)</f>
        <v>#DIV/0!</v>
      </c>
      <c r="H132" s="34" t="e">
        <f>ROUNDUP(H88,0)+ROUNDUP(H97,0)</f>
        <v>#DIV/0!</v>
      </c>
      <c r="I132" s="34" t="e">
        <f>ROUNDUP(I88,0)+ROUNDUP(I97,0)</f>
        <v>#DIV/0!</v>
      </c>
      <c r="J132" s="34" t="e">
        <f>ROUNDUP(J88,0)+ROUNDUP(J97,0)</f>
        <v>#DIV/0!</v>
      </c>
    </row>
    <row r="133" spans="2:10" x14ac:dyDescent="0.2">
      <c r="B133" s="105"/>
    </row>
    <row r="134" spans="2:10" x14ac:dyDescent="0.2">
      <c r="B134" s="105" t="s">
        <v>78</v>
      </c>
      <c r="F134" s="54" t="e">
        <f>SUM(F131:F132)</f>
        <v>#DIV/0!</v>
      </c>
      <c r="G134" s="54" t="e">
        <f>SUM(G131:G132)</f>
        <v>#DIV/0!</v>
      </c>
      <c r="H134" s="54" t="e">
        <f>SUM(H131:H132)</f>
        <v>#DIV/0!</v>
      </c>
      <c r="I134" s="54" t="e">
        <f>SUM(I131:I132)</f>
        <v>#DIV/0!</v>
      </c>
      <c r="J134" s="54" t="e">
        <f>SUM(J131:J132)</f>
        <v>#DIV/0!</v>
      </c>
    </row>
    <row r="135" spans="2:10" x14ac:dyDescent="0.2">
      <c r="B135" s="105"/>
      <c r="F135" s="34"/>
      <c r="G135" s="34"/>
      <c r="H135" s="34"/>
      <c r="I135" s="34"/>
      <c r="J135" s="34"/>
    </row>
    <row r="136" spans="2:10" x14ac:dyDescent="0.2">
      <c r="F136" s="34"/>
      <c r="G136" s="34"/>
      <c r="H136" s="34"/>
      <c r="I136" s="34"/>
      <c r="J136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1D4A-EDEA-4A7A-8A36-82FF89DE7736}">
  <dimension ref="B2:BO38"/>
  <sheetViews>
    <sheetView zoomScale="147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F30" sqref="F30"/>
    </sheetView>
  </sheetViews>
  <sheetFormatPr defaultColWidth="8.7109375" defaultRowHeight="11.25" x14ac:dyDescent="0.2"/>
  <cols>
    <col min="1" max="1" width="8.7109375" style="4"/>
    <col min="2" max="2" width="27" style="4" customWidth="1"/>
    <col min="3" max="3" width="13.7109375" style="4" customWidth="1"/>
    <col min="4" max="4" width="21.42578125" style="4" customWidth="1"/>
    <col min="5" max="5" width="8.7109375" style="4"/>
    <col min="6" max="9" width="12.5703125" style="4" customWidth="1"/>
    <col min="10" max="10" width="9.85546875" style="4" customWidth="1"/>
    <col min="11" max="12" width="9.140625" style="4" bestFit="1" customWidth="1"/>
    <col min="13" max="13" width="9" style="4" bestFit="1" customWidth="1"/>
    <col min="14" max="29" width="9.140625" style="4" bestFit="1" customWidth="1"/>
    <col min="30" max="30" width="9.85546875" style="4" bestFit="1" customWidth="1"/>
    <col min="31" max="33" width="9.140625" style="4" bestFit="1" customWidth="1"/>
    <col min="34" max="34" width="9.85546875" style="4" bestFit="1" customWidth="1"/>
    <col min="35" max="36" width="9.140625" style="4" bestFit="1" customWidth="1"/>
    <col min="37" max="37" width="9.85546875" style="4" bestFit="1" customWidth="1"/>
    <col min="38" max="41" width="9.140625" style="4" bestFit="1" customWidth="1"/>
    <col min="42" max="42" width="9.85546875" style="4" bestFit="1" customWidth="1"/>
    <col min="43" max="45" width="9.140625" style="4" bestFit="1" customWidth="1"/>
    <col min="46" max="46" width="9.85546875" style="4" bestFit="1" customWidth="1"/>
    <col min="47" max="48" width="9.140625" style="4" bestFit="1" customWidth="1"/>
    <col min="49" max="49" width="9.85546875" style="4" bestFit="1" customWidth="1"/>
    <col min="50" max="53" width="9.140625" style="4" bestFit="1" customWidth="1"/>
    <col min="54" max="54" width="11.140625" style="4" bestFit="1" customWidth="1"/>
    <col min="55" max="57" width="9.140625" style="4" bestFit="1" customWidth="1"/>
    <col min="58" max="58" width="11.140625" style="4" bestFit="1" customWidth="1"/>
    <col min="59" max="60" width="9.140625" style="4" bestFit="1" customWidth="1"/>
    <col min="61" max="61" width="11.140625" style="4" bestFit="1" customWidth="1"/>
    <col min="62" max="65" width="9.140625" style="4" bestFit="1" customWidth="1"/>
    <col min="66" max="16384" width="8.7109375" style="4"/>
  </cols>
  <sheetData>
    <row r="2" spans="2:66" s="2" customFormat="1" x14ac:dyDescent="0.2">
      <c r="B2" s="2" t="s">
        <v>0</v>
      </c>
      <c r="F2" s="7">
        <v>1</v>
      </c>
      <c r="G2" s="7">
        <v>1</v>
      </c>
      <c r="H2" s="7">
        <v>1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2</v>
      </c>
      <c r="S2" s="7">
        <v>2</v>
      </c>
      <c r="T2" s="7">
        <v>2</v>
      </c>
      <c r="U2" s="7">
        <v>2</v>
      </c>
      <c r="V2" s="7">
        <v>2</v>
      </c>
      <c r="W2" s="7">
        <v>2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7">
        <v>2</v>
      </c>
      <c r="AD2" s="8">
        <v>3</v>
      </c>
      <c r="AE2" s="8">
        <v>3</v>
      </c>
      <c r="AF2" s="8">
        <v>3</v>
      </c>
      <c r="AG2" s="8">
        <v>3</v>
      </c>
      <c r="AH2" s="8">
        <v>3</v>
      </c>
      <c r="AI2" s="8">
        <v>3</v>
      </c>
      <c r="AJ2" s="8">
        <v>3</v>
      </c>
      <c r="AK2" s="8">
        <v>3</v>
      </c>
      <c r="AL2" s="8">
        <v>3</v>
      </c>
      <c r="AM2" s="8">
        <v>3</v>
      </c>
      <c r="AN2" s="8">
        <v>3</v>
      </c>
      <c r="AO2" s="8">
        <v>3</v>
      </c>
      <c r="AP2" s="8">
        <v>4</v>
      </c>
      <c r="AQ2" s="8">
        <v>4</v>
      </c>
      <c r="AR2" s="8">
        <v>4</v>
      </c>
      <c r="AS2" s="8">
        <v>4</v>
      </c>
      <c r="AT2" s="8">
        <v>4</v>
      </c>
      <c r="AU2" s="8">
        <v>4</v>
      </c>
      <c r="AV2" s="8">
        <v>4</v>
      </c>
      <c r="AW2" s="8">
        <v>4</v>
      </c>
      <c r="AX2" s="8">
        <v>4</v>
      </c>
      <c r="AY2" s="8">
        <v>4</v>
      </c>
      <c r="AZ2" s="8">
        <v>4</v>
      </c>
      <c r="BA2" s="8">
        <v>4</v>
      </c>
      <c r="BB2" s="8">
        <v>5</v>
      </c>
      <c r="BC2" s="8">
        <v>5</v>
      </c>
      <c r="BD2" s="8">
        <v>5</v>
      </c>
      <c r="BE2" s="8">
        <v>5</v>
      </c>
      <c r="BF2" s="8">
        <v>5</v>
      </c>
      <c r="BG2" s="8">
        <v>5</v>
      </c>
      <c r="BH2" s="8">
        <v>5</v>
      </c>
      <c r="BI2" s="8">
        <v>5</v>
      </c>
      <c r="BJ2" s="8">
        <v>5</v>
      </c>
      <c r="BK2" s="8">
        <v>5</v>
      </c>
      <c r="BL2" s="8">
        <v>5</v>
      </c>
      <c r="BM2" s="8">
        <v>5</v>
      </c>
    </row>
    <row r="3" spans="2:66" s="2" customFormat="1" x14ac:dyDescent="0.2">
      <c r="B3" s="2" t="s">
        <v>79</v>
      </c>
      <c r="F3" s="1">
        <f>Assumptions!D13</f>
        <v>45017</v>
      </c>
      <c r="G3" s="1">
        <f>EDATE(F3,1)</f>
        <v>45047</v>
      </c>
      <c r="H3" s="1">
        <f t="shared" ref="H3:BM3" si="0">EDATE(G3,1)</f>
        <v>45078</v>
      </c>
      <c r="I3" s="1">
        <f t="shared" si="0"/>
        <v>45108</v>
      </c>
      <c r="J3" s="1">
        <f t="shared" si="0"/>
        <v>45139</v>
      </c>
      <c r="K3" s="1">
        <f t="shared" si="0"/>
        <v>45170</v>
      </c>
      <c r="L3" s="1">
        <f t="shared" si="0"/>
        <v>45200</v>
      </c>
      <c r="M3" s="1">
        <f t="shared" si="0"/>
        <v>45231</v>
      </c>
      <c r="N3" s="1">
        <f t="shared" si="0"/>
        <v>45261</v>
      </c>
      <c r="O3" s="1">
        <f t="shared" si="0"/>
        <v>45292</v>
      </c>
      <c r="P3" s="1">
        <f t="shared" si="0"/>
        <v>45323</v>
      </c>
      <c r="Q3" s="1">
        <f t="shared" si="0"/>
        <v>45352</v>
      </c>
      <c r="R3" s="1">
        <f t="shared" si="0"/>
        <v>45383</v>
      </c>
      <c r="S3" s="1">
        <f t="shared" si="0"/>
        <v>45413</v>
      </c>
      <c r="T3" s="1">
        <f t="shared" si="0"/>
        <v>45444</v>
      </c>
      <c r="U3" s="1">
        <f t="shared" si="0"/>
        <v>45474</v>
      </c>
      <c r="V3" s="1">
        <f t="shared" si="0"/>
        <v>45505</v>
      </c>
      <c r="W3" s="1">
        <f t="shared" si="0"/>
        <v>45536</v>
      </c>
      <c r="X3" s="1">
        <f t="shared" si="0"/>
        <v>45566</v>
      </c>
      <c r="Y3" s="1">
        <f t="shared" si="0"/>
        <v>45597</v>
      </c>
      <c r="Z3" s="1">
        <f t="shared" si="0"/>
        <v>45627</v>
      </c>
      <c r="AA3" s="1">
        <f t="shared" si="0"/>
        <v>45658</v>
      </c>
      <c r="AB3" s="1">
        <f t="shared" si="0"/>
        <v>45689</v>
      </c>
      <c r="AC3" s="1">
        <f t="shared" si="0"/>
        <v>45717</v>
      </c>
      <c r="AD3" s="1">
        <f t="shared" si="0"/>
        <v>45748</v>
      </c>
      <c r="AE3" s="1">
        <f t="shared" si="0"/>
        <v>45778</v>
      </c>
      <c r="AF3" s="1">
        <f t="shared" si="0"/>
        <v>45809</v>
      </c>
      <c r="AG3" s="1">
        <f t="shared" si="0"/>
        <v>45839</v>
      </c>
      <c r="AH3" s="1">
        <f t="shared" si="0"/>
        <v>45870</v>
      </c>
      <c r="AI3" s="1">
        <f t="shared" si="0"/>
        <v>45901</v>
      </c>
      <c r="AJ3" s="1">
        <f t="shared" si="0"/>
        <v>45931</v>
      </c>
      <c r="AK3" s="1">
        <f t="shared" si="0"/>
        <v>45962</v>
      </c>
      <c r="AL3" s="1">
        <f t="shared" si="0"/>
        <v>45992</v>
      </c>
      <c r="AM3" s="1">
        <f t="shared" si="0"/>
        <v>46023</v>
      </c>
      <c r="AN3" s="1">
        <f t="shared" si="0"/>
        <v>46054</v>
      </c>
      <c r="AO3" s="1">
        <f t="shared" si="0"/>
        <v>46082</v>
      </c>
      <c r="AP3" s="1">
        <f t="shared" si="0"/>
        <v>46113</v>
      </c>
      <c r="AQ3" s="1">
        <f t="shared" si="0"/>
        <v>46143</v>
      </c>
      <c r="AR3" s="1">
        <f t="shared" si="0"/>
        <v>46174</v>
      </c>
      <c r="AS3" s="1">
        <f t="shared" si="0"/>
        <v>46204</v>
      </c>
      <c r="AT3" s="1">
        <f t="shared" si="0"/>
        <v>46235</v>
      </c>
      <c r="AU3" s="1">
        <f t="shared" si="0"/>
        <v>46266</v>
      </c>
      <c r="AV3" s="1">
        <f t="shared" si="0"/>
        <v>46296</v>
      </c>
      <c r="AW3" s="1">
        <f t="shared" si="0"/>
        <v>46327</v>
      </c>
      <c r="AX3" s="1">
        <f t="shared" si="0"/>
        <v>46357</v>
      </c>
      <c r="AY3" s="1">
        <f t="shared" si="0"/>
        <v>46388</v>
      </c>
      <c r="AZ3" s="1">
        <f t="shared" si="0"/>
        <v>46419</v>
      </c>
      <c r="BA3" s="1">
        <f t="shared" si="0"/>
        <v>46447</v>
      </c>
      <c r="BB3" s="1">
        <f t="shared" si="0"/>
        <v>46478</v>
      </c>
      <c r="BC3" s="1">
        <f t="shared" si="0"/>
        <v>46508</v>
      </c>
      <c r="BD3" s="1">
        <f t="shared" si="0"/>
        <v>46539</v>
      </c>
      <c r="BE3" s="1">
        <f t="shared" si="0"/>
        <v>46569</v>
      </c>
      <c r="BF3" s="1">
        <f t="shared" si="0"/>
        <v>46600</v>
      </c>
      <c r="BG3" s="1">
        <f t="shared" si="0"/>
        <v>46631</v>
      </c>
      <c r="BH3" s="1">
        <f t="shared" si="0"/>
        <v>46661</v>
      </c>
      <c r="BI3" s="1">
        <f t="shared" si="0"/>
        <v>46692</v>
      </c>
      <c r="BJ3" s="1">
        <f t="shared" si="0"/>
        <v>46722</v>
      </c>
      <c r="BK3" s="1">
        <f t="shared" si="0"/>
        <v>46753</v>
      </c>
      <c r="BL3" s="1">
        <f t="shared" si="0"/>
        <v>46784</v>
      </c>
      <c r="BM3" s="1">
        <f t="shared" si="0"/>
        <v>46813</v>
      </c>
      <c r="BN3" s="1"/>
    </row>
    <row r="4" spans="2:66" s="2" customFormat="1" x14ac:dyDescent="0.2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2:66" s="2" customFormat="1" x14ac:dyDescent="0.2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8" spans="2:66" s="3" customFormat="1" x14ac:dyDescent="0.2">
      <c r="B8" s="3" t="s">
        <v>80</v>
      </c>
      <c r="C8" s="3" t="s">
        <v>9</v>
      </c>
    </row>
    <row r="10" spans="2:66" x14ac:dyDescent="0.2">
      <c r="B10" s="96" t="s">
        <v>81</v>
      </c>
      <c r="C10" s="4" t="s">
        <v>82</v>
      </c>
      <c r="F10" s="13">
        <f>SUMIF(Assumptions!$2:$2,'Monthly Cashflow '!F$2,Assumptions!50:50)/12</f>
        <v>625</v>
      </c>
      <c r="G10" s="13">
        <f>SUMIF(Assumptions!$2:$2,'Monthly Cashflow '!G$2,Assumptions!50:50)/12</f>
        <v>625</v>
      </c>
      <c r="H10" s="13">
        <f>SUMIF(Assumptions!$2:$2,'Monthly Cashflow '!H$2,Assumptions!50:50)/12</f>
        <v>625</v>
      </c>
      <c r="I10" s="13">
        <f>SUMIF(Assumptions!$2:$2,'Monthly Cashflow '!I$2,Assumptions!50:50)/12</f>
        <v>625</v>
      </c>
      <c r="J10" s="13">
        <f>SUMIF(Assumptions!$2:$2,'Monthly Cashflow '!J$2,Assumptions!50:50)/12</f>
        <v>625</v>
      </c>
      <c r="K10" s="13">
        <f>SUMIF(Assumptions!$2:$2,'Monthly Cashflow '!K$2,Assumptions!50:50)/12</f>
        <v>625</v>
      </c>
      <c r="L10" s="13">
        <f>SUMIF(Assumptions!$2:$2,'Monthly Cashflow '!L$2,Assumptions!50:50)/12</f>
        <v>625</v>
      </c>
      <c r="M10" s="13">
        <f>SUMIF(Assumptions!$2:$2,'Monthly Cashflow '!M$2,Assumptions!50:50)/12</f>
        <v>625</v>
      </c>
      <c r="N10" s="13">
        <f>SUMIF(Assumptions!$2:$2,'Monthly Cashflow '!N$2,Assumptions!50:50)/12</f>
        <v>625</v>
      </c>
      <c r="O10" s="13">
        <f>SUMIF(Assumptions!$2:$2,'Monthly Cashflow '!O$2,Assumptions!50:50)/12</f>
        <v>625</v>
      </c>
      <c r="P10" s="13">
        <f>SUMIF(Assumptions!$2:$2,'Monthly Cashflow '!P$2,Assumptions!50:50)/12</f>
        <v>625</v>
      </c>
      <c r="Q10" s="13">
        <f>SUMIF(Assumptions!$2:$2,'Monthly Cashflow '!Q$2,Assumptions!50:50)/12</f>
        <v>625</v>
      </c>
      <c r="R10" s="13">
        <f>SUMIF(Assumptions!$2:$2,'Monthly Cashflow '!R$2,Assumptions!50:50)/12</f>
        <v>1287.5</v>
      </c>
      <c r="S10" s="13">
        <f>SUMIF(Assumptions!$2:$2,'Monthly Cashflow '!S$2,Assumptions!50:50)/12</f>
        <v>1287.5</v>
      </c>
      <c r="T10" s="13">
        <f>SUMIF(Assumptions!$2:$2,'Monthly Cashflow '!T$2,Assumptions!50:50)/12</f>
        <v>1287.5</v>
      </c>
      <c r="U10" s="13">
        <f>SUMIF(Assumptions!$2:$2,'Monthly Cashflow '!U$2,Assumptions!50:50)/12</f>
        <v>1287.5</v>
      </c>
      <c r="V10" s="13">
        <f>SUMIF(Assumptions!$2:$2,'Monthly Cashflow '!V$2,Assumptions!50:50)/12</f>
        <v>1287.5</v>
      </c>
      <c r="W10" s="13">
        <f>SUMIF(Assumptions!$2:$2,'Monthly Cashflow '!W$2,Assumptions!50:50)/12</f>
        <v>1287.5</v>
      </c>
      <c r="X10" s="13">
        <f>SUMIF(Assumptions!$2:$2,'Monthly Cashflow '!X$2,Assumptions!50:50)/12</f>
        <v>1287.5</v>
      </c>
      <c r="Y10" s="13">
        <f>SUMIF(Assumptions!$2:$2,'Monthly Cashflow '!Y$2,Assumptions!50:50)/12</f>
        <v>1287.5</v>
      </c>
      <c r="Z10" s="13">
        <f>SUMIF(Assumptions!$2:$2,'Monthly Cashflow '!Z$2,Assumptions!50:50)/12</f>
        <v>1287.5</v>
      </c>
      <c r="AA10" s="13">
        <f>SUMIF(Assumptions!$2:$2,'Monthly Cashflow '!AA$2,Assumptions!50:50)/12</f>
        <v>1287.5</v>
      </c>
      <c r="AB10" s="13">
        <f>SUMIF(Assumptions!$2:$2,'Monthly Cashflow '!AB$2,Assumptions!50:50)/12</f>
        <v>1287.5</v>
      </c>
      <c r="AC10" s="13">
        <f>SUMIF(Assumptions!$2:$2,'Monthly Cashflow '!AC$2,Assumptions!50:50)/12</f>
        <v>1287.5</v>
      </c>
      <c r="AD10" s="13">
        <f>SUMIF(Assumptions!$2:$2,'Monthly Cashflow '!AD$2,Assumptions!50:50)/12</f>
        <v>1989.1875</v>
      </c>
      <c r="AE10" s="13">
        <f>SUMIF(Assumptions!$2:$2,'Monthly Cashflow '!AE$2,Assumptions!50:50)/12</f>
        <v>1989.1875</v>
      </c>
      <c r="AF10" s="13">
        <f>SUMIF(Assumptions!$2:$2,'Monthly Cashflow '!AF$2,Assumptions!50:50)/12</f>
        <v>1989.1875</v>
      </c>
      <c r="AG10" s="13">
        <f>SUMIF(Assumptions!$2:$2,'Monthly Cashflow '!AG$2,Assumptions!50:50)/12</f>
        <v>1989.1875</v>
      </c>
      <c r="AH10" s="13">
        <f>SUMIF(Assumptions!$2:$2,'Monthly Cashflow '!AH$2,Assumptions!50:50)/12</f>
        <v>1989.1875</v>
      </c>
      <c r="AI10" s="13">
        <f>SUMIF(Assumptions!$2:$2,'Monthly Cashflow '!AI$2,Assumptions!50:50)/12</f>
        <v>1989.1875</v>
      </c>
      <c r="AJ10" s="13">
        <f>SUMIF(Assumptions!$2:$2,'Monthly Cashflow '!AJ$2,Assumptions!50:50)/12</f>
        <v>1989.1875</v>
      </c>
      <c r="AK10" s="13">
        <f>SUMIF(Assumptions!$2:$2,'Monthly Cashflow '!AK$2,Assumptions!50:50)/12</f>
        <v>1989.1875</v>
      </c>
      <c r="AL10" s="13">
        <f>SUMIF(Assumptions!$2:$2,'Monthly Cashflow '!AL$2,Assumptions!50:50)/12</f>
        <v>1989.1875</v>
      </c>
      <c r="AM10" s="13">
        <f>SUMIF(Assumptions!$2:$2,'Monthly Cashflow '!AM$2,Assumptions!50:50)/12</f>
        <v>1989.1875</v>
      </c>
      <c r="AN10" s="13">
        <f>SUMIF(Assumptions!$2:$2,'Monthly Cashflow '!AN$2,Assumptions!50:50)/12</f>
        <v>1989.1875</v>
      </c>
      <c r="AO10" s="13">
        <f>SUMIF(Assumptions!$2:$2,'Monthly Cashflow '!AO$2,Assumptions!50:50)/12</f>
        <v>1989.1875</v>
      </c>
      <c r="AP10" s="13">
        <f>SUMIF(Assumptions!$2:$2,'Monthly Cashflow '!AP$2,Assumptions!50:50)/12</f>
        <v>2731.8174999999997</v>
      </c>
      <c r="AQ10" s="13">
        <f>SUMIF(Assumptions!$2:$2,'Monthly Cashflow '!AQ$2,Assumptions!50:50)/12</f>
        <v>2731.8174999999997</v>
      </c>
      <c r="AR10" s="13">
        <f>SUMIF(Assumptions!$2:$2,'Monthly Cashflow '!AR$2,Assumptions!50:50)/12</f>
        <v>2731.8174999999997</v>
      </c>
      <c r="AS10" s="13">
        <f>SUMIF(Assumptions!$2:$2,'Monthly Cashflow '!AS$2,Assumptions!50:50)/12</f>
        <v>2731.8174999999997</v>
      </c>
      <c r="AT10" s="13">
        <f>SUMIF(Assumptions!$2:$2,'Monthly Cashflow '!AT$2,Assumptions!50:50)/12</f>
        <v>2731.8174999999997</v>
      </c>
      <c r="AU10" s="13">
        <f>SUMIF(Assumptions!$2:$2,'Monthly Cashflow '!AU$2,Assumptions!50:50)/12</f>
        <v>2731.8174999999997</v>
      </c>
      <c r="AV10" s="13">
        <f>SUMIF(Assumptions!$2:$2,'Monthly Cashflow '!AV$2,Assumptions!50:50)/12</f>
        <v>2731.8174999999997</v>
      </c>
      <c r="AW10" s="13">
        <f>SUMIF(Assumptions!$2:$2,'Monthly Cashflow '!AW$2,Assumptions!50:50)/12</f>
        <v>2731.8174999999997</v>
      </c>
      <c r="AX10" s="13">
        <f>SUMIF(Assumptions!$2:$2,'Monthly Cashflow '!AX$2,Assumptions!50:50)/12</f>
        <v>2731.8174999999997</v>
      </c>
      <c r="AY10" s="13">
        <f>SUMIF(Assumptions!$2:$2,'Monthly Cashflow '!AY$2,Assumptions!50:50)/12</f>
        <v>2731.8174999999997</v>
      </c>
      <c r="AZ10" s="13">
        <f>SUMIF(Assumptions!$2:$2,'Monthly Cashflow '!AZ$2,Assumptions!50:50)/12</f>
        <v>2731.8174999999997</v>
      </c>
      <c r="BA10" s="13">
        <f>SUMIF(Assumptions!$2:$2,'Monthly Cashflow '!BA$2,Assumptions!50:50)/12</f>
        <v>2731.8174999999997</v>
      </c>
      <c r="BB10" s="13">
        <f>SUMIF(Assumptions!$2:$2,'Monthly Cashflow '!BB$2,Assumptions!50:50)/12</f>
        <v>3517.2150312500003</v>
      </c>
      <c r="BC10" s="13">
        <f>SUMIF(Assumptions!$2:$2,'Monthly Cashflow '!BC$2,Assumptions!50:50)/12</f>
        <v>3517.2150312500003</v>
      </c>
      <c r="BD10" s="13">
        <f>SUMIF(Assumptions!$2:$2,'Monthly Cashflow '!BD$2,Assumptions!50:50)/12</f>
        <v>3517.2150312500003</v>
      </c>
      <c r="BE10" s="13">
        <f>SUMIF(Assumptions!$2:$2,'Monthly Cashflow '!BE$2,Assumptions!50:50)/12</f>
        <v>3517.2150312500003</v>
      </c>
      <c r="BF10" s="13">
        <f>SUMIF(Assumptions!$2:$2,'Monthly Cashflow '!BF$2,Assumptions!50:50)/12</f>
        <v>3517.2150312500003</v>
      </c>
      <c r="BG10" s="13">
        <f>SUMIF(Assumptions!$2:$2,'Monthly Cashflow '!BG$2,Assumptions!50:50)/12</f>
        <v>3517.2150312500003</v>
      </c>
      <c r="BH10" s="13">
        <f>SUMIF(Assumptions!$2:$2,'Monthly Cashflow '!BH$2,Assumptions!50:50)/12</f>
        <v>3517.2150312500003</v>
      </c>
      <c r="BI10" s="13">
        <f>SUMIF(Assumptions!$2:$2,'Monthly Cashflow '!BI$2,Assumptions!50:50)/12</f>
        <v>3517.2150312500003</v>
      </c>
      <c r="BJ10" s="13">
        <f>SUMIF(Assumptions!$2:$2,'Monthly Cashflow '!BJ$2,Assumptions!50:50)/12</f>
        <v>3517.2150312500003</v>
      </c>
      <c r="BK10" s="13">
        <f>SUMIF(Assumptions!$2:$2,'Monthly Cashflow '!BK$2,Assumptions!50:50)/12</f>
        <v>3517.2150312500003</v>
      </c>
      <c r="BL10" s="13">
        <f>SUMIF(Assumptions!$2:$2,'Monthly Cashflow '!BL$2,Assumptions!50:50)/12</f>
        <v>3517.2150312500003</v>
      </c>
      <c r="BM10" s="13">
        <f>SUMIF(Assumptions!$2:$2,'Monthly Cashflow '!BM$2,Assumptions!50:50)/12</f>
        <v>3517.2150312500003</v>
      </c>
    </row>
    <row r="11" spans="2:66" x14ac:dyDescent="0.2">
      <c r="B11" s="96" t="s">
        <v>83</v>
      </c>
      <c r="F11" s="13">
        <f>SUMIF(Assumptions!$2:$2,'Monthly Cashflow '!F$2,Assumptions!71:71)/3</f>
        <v>15416.666666666666</v>
      </c>
      <c r="J11" s="13">
        <f>SUMIF(Assumptions!$2:$2,'Monthly Cashflow '!J$2,Assumptions!71:71)/3</f>
        <v>15416.666666666666</v>
      </c>
      <c r="M11" s="13">
        <f>SUMIF(Assumptions!$2:$2,'Monthly Cashflow '!M$2,Assumptions!71:71)/3</f>
        <v>15416.666666666666</v>
      </c>
      <c r="R11" s="13">
        <f>SUMIF(Assumptions!$2:$2,'Monthly Cashflow '!R$2,Assumptions!71:71)/3</f>
        <v>57041.666666666664</v>
      </c>
      <c r="V11" s="13">
        <f>SUMIF(Assumptions!$2:$2,'Monthly Cashflow '!V$2,Assumptions!71:71)/3</f>
        <v>57041.666666666664</v>
      </c>
      <c r="Y11" s="13">
        <f>SUMIF(Assumptions!$2:$2,'Monthly Cashflow '!Y$2,Assumptions!71:71)/3</f>
        <v>57041.666666666664</v>
      </c>
      <c r="AD11" s="13">
        <f>SUMIF(Assumptions!$2:$2,'Monthly Cashflow '!AD$2,Assumptions!71:71)/3</f>
        <v>195915</v>
      </c>
      <c r="AH11" s="13">
        <f>SUMIF(Assumptions!$2:$2,'Monthly Cashflow '!AH$2,Assumptions!71:71)/3</f>
        <v>195915</v>
      </c>
      <c r="AK11" s="13">
        <f>SUMIF(Assumptions!$2:$2,'Monthly Cashflow '!AK$2,Assumptions!71:71)/3</f>
        <v>195915</v>
      </c>
      <c r="AP11" s="13">
        <f>SUMIF(Assumptions!$2:$2,'Monthly Cashflow '!AP$2,Assumptions!71:71)/3</f>
        <v>507140.49999999994</v>
      </c>
      <c r="AT11" s="13">
        <f>SUMIF(Assumptions!$2:$2,'Monthly Cashflow '!AT$2,Assumptions!71:71)/3</f>
        <v>507140.49999999994</v>
      </c>
      <c r="AW11" s="13">
        <f>SUMIF(Assumptions!$2:$2,'Monthly Cashflow '!AW$2,Assumptions!71:71)/3</f>
        <v>507140.49999999994</v>
      </c>
      <c r="BB11" s="13">
        <f>SUMIF(Assumptions!$2:$2,'Monthly Cashflow '!BB$2,Assumptions!71:71)/3</f>
        <v>1094998.3499999999</v>
      </c>
      <c r="BF11" s="13">
        <f>SUMIF(Assumptions!$2:$2,'Monthly Cashflow '!BF$2,Assumptions!71:71)/3</f>
        <v>1094998.3499999999</v>
      </c>
      <c r="BI11" s="13">
        <f>SUMIF(Assumptions!$2:$2,'Monthly Cashflow '!BI$2,Assumptions!71:71)/3</f>
        <v>1094998.3499999999</v>
      </c>
    </row>
    <row r="12" spans="2:66" x14ac:dyDescent="0.2">
      <c r="B12" s="16" t="s">
        <v>84</v>
      </c>
      <c r="F12" s="18">
        <f t="shared" ref="F12:AK12" si="1">SUM(F10:F11)</f>
        <v>16041.666666666666</v>
      </c>
      <c r="G12" s="18">
        <f t="shared" si="1"/>
        <v>625</v>
      </c>
      <c r="H12" s="18">
        <f t="shared" si="1"/>
        <v>625</v>
      </c>
      <c r="I12" s="18">
        <f t="shared" si="1"/>
        <v>625</v>
      </c>
      <c r="J12" s="18">
        <f t="shared" si="1"/>
        <v>16041.666666666666</v>
      </c>
      <c r="K12" s="18">
        <f t="shared" si="1"/>
        <v>625</v>
      </c>
      <c r="L12" s="18">
        <f t="shared" si="1"/>
        <v>625</v>
      </c>
      <c r="M12" s="18">
        <f t="shared" si="1"/>
        <v>16041.666666666666</v>
      </c>
      <c r="N12" s="18">
        <f t="shared" si="1"/>
        <v>625</v>
      </c>
      <c r="O12" s="18">
        <f t="shared" si="1"/>
        <v>625</v>
      </c>
      <c r="P12" s="18">
        <f t="shared" si="1"/>
        <v>625</v>
      </c>
      <c r="Q12" s="18">
        <f t="shared" si="1"/>
        <v>625</v>
      </c>
      <c r="R12" s="18">
        <f t="shared" si="1"/>
        <v>58329.166666666664</v>
      </c>
      <c r="S12" s="18">
        <f t="shared" si="1"/>
        <v>1287.5</v>
      </c>
      <c r="T12" s="18">
        <f t="shared" si="1"/>
        <v>1287.5</v>
      </c>
      <c r="U12" s="18">
        <f t="shared" si="1"/>
        <v>1287.5</v>
      </c>
      <c r="V12" s="18">
        <f t="shared" si="1"/>
        <v>58329.166666666664</v>
      </c>
      <c r="W12" s="18">
        <f t="shared" si="1"/>
        <v>1287.5</v>
      </c>
      <c r="X12" s="18">
        <f t="shared" si="1"/>
        <v>1287.5</v>
      </c>
      <c r="Y12" s="18">
        <f t="shared" si="1"/>
        <v>58329.166666666664</v>
      </c>
      <c r="Z12" s="18">
        <f t="shared" si="1"/>
        <v>1287.5</v>
      </c>
      <c r="AA12" s="18">
        <f t="shared" si="1"/>
        <v>1287.5</v>
      </c>
      <c r="AB12" s="18">
        <f t="shared" si="1"/>
        <v>1287.5</v>
      </c>
      <c r="AC12" s="18">
        <f t="shared" si="1"/>
        <v>1287.5</v>
      </c>
      <c r="AD12" s="18">
        <f t="shared" si="1"/>
        <v>197904.1875</v>
      </c>
      <c r="AE12" s="18">
        <f t="shared" si="1"/>
        <v>1989.1875</v>
      </c>
      <c r="AF12" s="18">
        <f t="shared" si="1"/>
        <v>1989.1875</v>
      </c>
      <c r="AG12" s="18">
        <f t="shared" si="1"/>
        <v>1989.1875</v>
      </c>
      <c r="AH12" s="18">
        <f t="shared" si="1"/>
        <v>197904.1875</v>
      </c>
      <c r="AI12" s="18">
        <f t="shared" si="1"/>
        <v>1989.1875</v>
      </c>
      <c r="AJ12" s="18">
        <f t="shared" si="1"/>
        <v>1989.1875</v>
      </c>
      <c r="AK12" s="18">
        <f t="shared" si="1"/>
        <v>197904.1875</v>
      </c>
      <c r="AL12" s="18">
        <f t="shared" ref="AL12:BM12" si="2">SUM(AL10:AL11)</f>
        <v>1989.1875</v>
      </c>
      <c r="AM12" s="18">
        <f t="shared" si="2"/>
        <v>1989.1875</v>
      </c>
      <c r="AN12" s="18">
        <f t="shared" si="2"/>
        <v>1989.1875</v>
      </c>
      <c r="AO12" s="18">
        <f t="shared" si="2"/>
        <v>1989.1875</v>
      </c>
      <c r="AP12" s="18">
        <f t="shared" si="2"/>
        <v>509872.31749999995</v>
      </c>
      <c r="AQ12" s="18">
        <f t="shared" si="2"/>
        <v>2731.8174999999997</v>
      </c>
      <c r="AR12" s="18">
        <f t="shared" si="2"/>
        <v>2731.8174999999997</v>
      </c>
      <c r="AS12" s="18">
        <f t="shared" si="2"/>
        <v>2731.8174999999997</v>
      </c>
      <c r="AT12" s="18">
        <f t="shared" si="2"/>
        <v>509872.31749999995</v>
      </c>
      <c r="AU12" s="18">
        <f t="shared" si="2"/>
        <v>2731.8174999999997</v>
      </c>
      <c r="AV12" s="18">
        <f t="shared" si="2"/>
        <v>2731.8174999999997</v>
      </c>
      <c r="AW12" s="18">
        <f t="shared" si="2"/>
        <v>509872.31749999995</v>
      </c>
      <c r="AX12" s="18">
        <f t="shared" si="2"/>
        <v>2731.8174999999997</v>
      </c>
      <c r="AY12" s="18">
        <f t="shared" si="2"/>
        <v>2731.8174999999997</v>
      </c>
      <c r="AZ12" s="18">
        <f t="shared" si="2"/>
        <v>2731.8174999999997</v>
      </c>
      <c r="BA12" s="18">
        <f t="shared" si="2"/>
        <v>2731.8174999999997</v>
      </c>
      <c r="BB12" s="18">
        <f t="shared" si="2"/>
        <v>1098515.5650312498</v>
      </c>
      <c r="BC12" s="18">
        <f t="shared" si="2"/>
        <v>3517.2150312500003</v>
      </c>
      <c r="BD12" s="18">
        <f t="shared" si="2"/>
        <v>3517.2150312500003</v>
      </c>
      <c r="BE12" s="18">
        <f t="shared" si="2"/>
        <v>3517.2150312500003</v>
      </c>
      <c r="BF12" s="18">
        <f t="shared" si="2"/>
        <v>1098515.5650312498</v>
      </c>
      <c r="BG12" s="18">
        <f t="shared" si="2"/>
        <v>3517.2150312500003</v>
      </c>
      <c r="BH12" s="18">
        <f t="shared" si="2"/>
        <v>3517.2150312500003</v>
      </c>
      <c r="BI12" s="18">
        <f t="shared" si="2"/>
        <v>1098515.5650312498</v>
      </c>
      <c r="BJ12" s="18">
        <f t="shared" si="2"/>
        <v>3517.2150312500003</v>
      </c>
      <c r="BK12" s="18">
        <f t="shared" si="2"/>
        <v>3517.2150312500003</v>
      </c>
      <c r="BL12" s="18">
        <f t="shared" si="2"/>
        <v>3517.2150312500003</v>
      </c>
      <c r="BM12" s="18">
        <f t="shared" si="2"/>
        <v>3517.2150312500003</v>
      </c>
    </row>
    <row r="16" spans="2:66" s="3" customFormat="1" x14ac:dyDescent="0.2">
      <c r="B16" s="3" t="s">
        <v>85</v>
      </c>
      <c r="C16" s="3" t="s">
        <v>9</v>
      </c>
    </row>
    <row r="18" spans="2:65" x14ac:dyDescent="0.2">
      <c r="B18" s="96" t="s">
        <v>86</v>
      </c>
      <c r="F18" s="13">
        <f>SUMIF(Assumptions!$2:$2,'Monthly Cashflow '!F$2,Assumptions!82:82)/12</f>
        <v>0</v>
      </c>
      <c r="G18" s="13">
        <f>SUMIF(Assumptions!$2:$2,'Monthly Cashflow '!G$2,Assumptions!82:82)/12</f>
        <v>0</v>
      </c>
      <c r="H18" s="13">
        <f>SUMIF(Assumptions!$2:$2,'Monthly Cashflow '!H$2,Assumptions!82:82)/12</f>
        <v>0</v>
      </c>
      <c r="I18" s="13">
        <f>SUMIF(Assumptions!$2:$2,'Monthly Cashflow '!I$2,Assumptions!82:82)/12</f>
        <v>0</v>
      </c>
      <c r="J18" s="13">
        <f>SUMIF(Assumptions!$2:$2,'Monthly Cashflow '!J$2,Assumptions!82:82)/12</f>
        <v>0</v>
      </c>
      <c r="K18" s="13">
        <f>SUMIF(Assumptions!$2:$2,'Monthly Cashflow '!K$2,Assumptions!82:82)/12</f>
        <v>0</v>
      </c>
      <c r="L18" s="13">
        <f>SUMIF(Assumptions!$2:$2,'Monthly Cashflow '!L$2,Assumptions!82:82)/12</f>
        <v>0</v>
      </c>
      <c r="M18" s="13">
        <f>SUMIF(Assumptions!$2:$2,'Monthly Cashflow '!M$2,Assumptions!82:82)/12</f>
        <v>0</v>
      </c>
      <c r="N18" s="13">
        <f>SUMIF(Assumptions!$2:$2,'Monthly Cashflow '!N$2,Assumptions!82:82)/12</f>
        <v>0</v>
      </c>
      <c r="O18" s="13">
        <f>SUMIF(Assumptions!$2:$2,'Monthly Cashflow '!O$2,Assumptions!82:82)/12</f>
        <v>0</v>
      </c>
      <c r="P18" s="13">
        <f>SUMIF(Assumptions!$2:$2,'Monthly Cashflow '!P$2,Assumptions!82:82)/12</f>
        <v>0</v>
      </c>
      <c r="Q18" s="13">
        <f>SUMIF(Assumptions!$2:$2,'Monthly Cashflow '!Q$2,Assumptions!82:82)/12</f>
        <v>0</v>
      </c>
      <c r="R18" s="13">
        <f>SUMIF(Assumptions!$2:$2,'Monthly Cashflow '!R$2,Assumptions!82:82)/12</f>
        <v>0</v>
      </c>
      <c r="S18" s="13">
        <f>SUMIF(Assumptions!$2:$2,'Monthly Cashflow '!S$2,Assumptions!82:82)/12</f>
        <v>0</v>
      </c>
      <c r="T18" s="13">
        <f>SUMIF(Assumptions!$2:$2,'Monthly Cashflow '!T$2,Assumptions!82:82)/12</f>
        <v>0</v>
      </c>
      <c r="U18" s="13">
        <f>SUMIF(Assumptions!$2:$2,'Monthly Cashflow '!U$2,Assumptions!82:82)/12</f>
        <v>0</v>
      </c>
      <c r="V18" s="13">
        <f>SUMIF(Assumptions!$2:$2,'Monthly Cashflow '!V$2,Assumptions!82:82)/12</f>
        <v>0</v>
      </c>
      <c r="W18" s="13">
        <f>SUMIF(Assumptions!$2:$2,'Monthly Cashflow '!W$2,Assumptions!82:82)/12</f>
        <v>0</v>
      </c>
      <c r="X18" s="13">
        <f>SUMIF(Assumptions!$2:$2,'Monthly Cashflow '!X$2,Assumptions!82:82)/12</f>
        <v>0</v>
      </c>
      <c r="Y18" s="13">
        <f>SUMIF(Assumptions!$2:$2,'Monthly Cashflow '!Y$2,Assumptions!82:82)/12</f>
        <v>0</v>
      </c>
      <c r="Z18" s="13">
        <f>SUMIF(Assumptions!$2:$2,'Monthly Cashflow '!Z$2,Assumptions!82:82)/12</f>
        <v>0</v>
      </c>
      <c r="AA18" s="13">
        <f>SUMIF(Assumptions!$2:$2,'Monthly Cashflow '!AA$2,Assumptions!82:82)/12</f>
        <v>0</v>
      </c>
      <c r="AB18" s="13">
        <f>SUMIF(Assumptions!$2:$2,'Monthly Cashflow '!AB$2,Assumptions!82:82)/12</f>
        <v>0</v>
      </c>
      <c r="AC18" s="13">
        <f>SUMIF(Assumptions!$2:$2,'Monthly Cashflow '!AC$2,Assumptions!82:82)/12</f>
        <v>0</v>
      </c>
      <c r="AD18" s="13">
        <f>SUMIF(Assumptions!$2:$2,'Monthly Cashflow '!AD$2,Assumptions!82:82)/12</f>
        <v>0</v>
      </c>
      <c r="AE18" s="13">
        <f>SUMIF(Assumptions!$2:$2,'Monthly Cashflow '!AE$2,Assumptions!82:82)/12</f>
        <v>0</v>
      </c>
      <c r="AF18" s="13">
        <f>SUMIF(Assumptions!$2:$2,'Monthly Cashflow '!AF$2,Assumptions!82:82)/12</f>
        <v>0</v>
      </c>
      <c r="AG18" s="13">
        <f>SUMIF(Assumptions!$2:$2,'Monthly Cashflow '!AG$2,Assumptions!82:82)/12</f>
        <v>0</v>
      </c>
      <c r="AH18" s="13">
        <f>SUMIF(Assumptions!$2:$2,'Monthly Cashflow '!AH$2,Assumptions!82:82)/12</f>
        <v>0</v>
      </c>
      <c r="AI18" s="13">
        <f>SUMIF(Assumptions!$2:$2,'Monthly Cashflow '!AI$2,Assumptions!82:82)/12</f>
        <v>0</v>
      </c>
      <c r="AJ18" s="13">
        <f>SUMIF(Assumptions!$2:$2,'Monthly Cashflow '!AJ$2,Assumptions!82:82)/12</f>
        <v>0</v>
      </c>
      <c r="AK18" s="13">
        <f>SUMIF(Assumptions!$2:$2,'Monthly Cashflow '!AK$2,Assumptions!82:82)/12</f>
        <v>0</v>
      </c>
      <c r="AL18" s="13">
        <f>SUMIF(Assumptions!$2:$2,'Monthly Cashflow '!AL$2,Assumptions!82:82)/12</f>
        <v>0</v>
      </c>
      <c r="AM18" s="13">
        <f>SUMIF(Assumptions!$2:$2,'Monthly Cashflow '!AM$2,Assumptions!82:82)/12</f>
        <v>0</v>
      </c>
      <c r="AN18" s="13">
        <f>SUMIF(Assumptions!$2:$2,'Monthly Cashflow '!AN$2,Assumptions!82:82)/12</f>
        <v>0</v>
      </c>
      <c r="AO18" s="13">
        <f>SUMIF(Assumptions!$2:$2,'Monthly Cashflow '!AO$2,Assumptions!82:82)/12</f>
        <v>0</v>
      </c>
      <c r="AP18" s="13">
        <f>SUMIF(Assumptions!$2:$2,'Monthly Cashflow '!AP$2,Assumptions!82:82)/12</f>
        <v>0</v>
      </c>
      <c r="AQ18" s="13">
        <f>SUMIF(Assumptions!$2:$2,'Monthly Cashflow '!AQ$2,Assumptions!82:82)/12</f>
        <v>0</v>
      </c>
      <c r="AR18" s="13">
        <f>SUMIF(Assumptions!$2:$2,'Monthly Cashflow '!AR$2,Assumptions!82:82)/12</f>
        <v>0</v>
      </c>
      <c r="AS18" s="13">
        <f>SUMIF(Assumptions!$2:$2,'Monthly Cashflow '!AS$2,Assumptions!82:82)/12</f>
        <v>0</v>
      </c>
      <c r="AT18" s="13">
        <f>SUMIF(Assumptions!$2:$2,'Monthly Cashflow '!AT$2,Assumptions!82:82)/12</f>
        <v>0</v>
      </c>
      <c r="AU18" s="13">
        <f>SUMIF(Assumptions!$2:$2,'Monthly Cashflow '!AU$2,Assumptions!82:82)/12</f>
        <v>0</v>
      </c>
      <c r="AV18" s="13">
        <f>SUMIF(Assumptions!$2:$2,'Monthly Cashflow '!AV$2,Assumptions!82:82)/12</f>
        <v>0</v>
      </c>
      <c r="AW18" s="13">
        <f>SUMIF(Assumptions!$2:$2,'Monthly Cashflow '!AW$2,Assumptions!82:82)/12</f>
        <v>0</v>
      </c>
      <c r="AX18" s="13">
        <f>SUMIF(Assumptions!$2:$2,'Monthly Cashflow '!AX$2,Assumptions!82:82)/12</f>
        <v>0</v>
      </c>
      <c r="AY18" s="13">
        <f>SUMIF(Assumptions!$2:$2,'Monthly Cashflow '!AY$2,Assumptions!82:82)/12</f>
        <v>0</v>
      </c>
      <c r="AZ18" s="13">
        <f>SUMIF(Assumptions!$2:$2,'Monthly Cashflow '!AZ$2,Assumptions!82:82)/12</f>
        <v>0</v>
      </c>
      <c r="BA18" s="13">
        <f>SUMIF(Assumptions!$2:$2,'Monthly Cashflow '!BA$2,Assumptions!82:82)/12</f>
        <v>0</v>
      </c>
      <c r="BB18" s="13">
        <f>SUMIF(Assumptions!$2:$2,'Monthly Cashflow '!BB$2,Assumptions!82:82)/12</f>
        <v>0</v>
      </c>
      <c r="BC18" s="13">
        <f>SUMIF(Assumptions!$2:$2,'Monthly Cashflow '!BC$2,Assumptions!82:82)/12</f>
        <v>0</v>
      </c>
      <c r="BD18" s="13">
        <f>SUMIF(Assumptions!$2:$2,'Monthly Cashflow '!BD$2,Assumptions!82:82)/12</f>
        <v>0</v>
      </c>
      <c r="BE18" s="13">
        <f>SUMIF(Assumptions!$2:$2,'Monthly Cashflow '!BE$2,Assumptions!82:82)/12</f>
        <v>0</v>
      </c>
      <c r="BF18" s="13">
        <f>SUMIF(Assumptions!$2:$2,'Monthly Cashflow '!BF$2,Assumptions!82:82)/12</f>
        <v>0</v>
      </c>
      <c r="BG18" s="13">
        <f>SUMIF(Assumptions!$2:$2,'Monthly Cashflow '!BG$2,Assumptions!82:82)/12</f>
        <v>0</v>
      </c>
      <c r="BH18" s="13">
        <f>SUMIF(Assumptions!$2:$2,'Monthly Cashflow '!BH$2,Assumptions!82:82)/12</f>
        <v>0</v>
      </c>
      <c r="BI18" s="13">
        <f>SUMIF(Assumptions!$2:$2,'Monthly Cashflow '!BI$2,Assumptions!82:82)/12</f>
        <v>0</v>
      </c>
      <c r="BJ18" s="13">
        <f>SUMIF(Assumptions!$2:$2,'Monthly Cashflow '!BJ$2,Assumptions!82:82)/12</f>
        <v>0</v>
      </c>
      <c r="BK18" s="13">
        <f>SUMIF(Assumptions!$2:$2,'Monthly Cashflow '!BK$2,Assumptions!82:82)/12</f>
        <v>0</v>
      </c>
      <c r="BL18" s="13">
        <f>SUMIF(Assumptions!$2:$2,'Monthly Cashflow '!BL$2,Assumptions!82:82)/12</f>
        <v>0</v>
      </c>
      <c r="BM18" s="13">
        <f>SUMIF(Assumptions!$2:$2,'Monthly Cashflow '!BM$2,Assumptions!82:82)/12</f>
        <v>0</v>
      </c>
    </row>
    <row r="19" spans="2:65" x14ac:dyDescent="0.2">
      <c r="B19" s="96" t="s">
        <v>87</v>
      </c>
      <c r="F19" s="13" t="e">
        <f>SUMIF(Assumptions!$2:$2,'Monthly Cashflow '!F$2,Assumptions!102:102)/12</f>
        <v>#DIV/0!</v>
      </c>
      <c r="G19" s="13" t="e">
        <f>SUMIF(Assumptions!$2:$2,'Monthly Cashflow '!G$2,Assumptions!102:102)/12</f>
        <v>#DIV/0!</v>
      </c>
      <c r="H19" s="13" t="e">
        <f>SUMIF(Assumptions!$2:$2,'Monthly Cashflow '!H$2,Assumptions!102:102)/12</f>
        <v>#DIV/0!</v>
      </c>
      <c r="I19" s="13" t="e">
        <f>SUMIF(Assumptions!$2:$2,'Monthly Cashflow '!I$2,Assumptions!102:102)/12</f>
        <v>#DIV/0!</v>
      </c>
      <c r="J19" s="13" t="e">
        <f>SUMIF(Assumptions!$2:$2,'Monthly Cashflow '!J$2,Assumptions!102:102)/12</f>
        <v>#DIV/0!</v>
      </c>
      <c r="K19" s="13" t="e">
        <f>SUMIF(Assumptions!$2:$2,'Monthly Cashflow '!K$2,Assumptions!102:102)/12</f>
        <v>#DIV/0!</v>
      </c>
      <c r="L19" s="13" t="e">
        <f>SUMIF(Assumptions!$2:$2,'Monthly Cashflow '!L$2,Assumptions!102:102)/12</f>
        <v>#DIV/0!</v>
      </c>
      <c r="M19" s="13" t="e">
        <f>SUMIF(Assumptions!$2:$2,'Monthly Cashflow '!M$2,Assumptions!102:102)/12</f>
        <v>#DIV/0!</v>
      </c>
      <c r="N19" s="13" t="e">
        <f>SUMIF(Assumptions!$2:$2,'Monthly Cashflow '!N$2,Assumptions!102:102)/12</f>
        <v>#DIV/0!</v>
      </c>
      <c r="O19" s="13" t="e">
        <f>SUMIF(Assumptions!$2:$2,'Monthly Cashflow '!O$2,Assumptions!102:102)/12</f>
        <v>#DIV/0!</v>
      </c>
      <c r="P19" s="13" t="e">
        <f>SUMIF(Assumptions!$2:$2,'Monthly Cashflow '!P$2,Assumptions!102:102)/12</f>
        <v>#DIV/0!</v>
      </c>
      <c r="Q19" s="13" t="e">
        <f>SUMIF(Assumptions!$2:$2,'Monthly Cashflow '!Q$2,Assumptions!102:102)/12</f>
        <v>#DIV/0!</v>
      </c>
      <c r="R19" s="13" t="e">
        <f>SUMIF(Assumptions!$2:$2,'Monthly Cashflow '!R$2,Assumptions!102:102)/12</f>
        <v>#DIV/0!</v>
      </c>
      <c r="S19" s="13" t="e">
        <f>SUMIF(Assumptions!$2:$2,'Monthly Cashflow '!S$2,Assumptions!102:102)/12</f>
        <v>#DIV/0!</v>
      </c>
      <c r="T19" s="13" t="e">
        <f>SUMIF(Assumptions!$2:$2,'Monthly Cashflow '!T$2,Assumptions!102:102)/12</f>
        <v>#DIV/0!</v>
      </c>
      <c r="U19" s="13" t="e">
        <f>SUMIF(Assumptions!$2:$2,'Monthly Cashflow '!U$2,Assumptions!102:102)/12</f>
        <v>#DIV/0!</v>
      </c>
      <c r="V19" s="13" t="e">
        <f>SUMIF(Assumptions!$2:$2,'Monthly Cashflow '!V$2,Assumptions!102:102)/12</f>
        <v>#DIV/0!</v>
      </c>
      <c r="W19" s="13" t="e">
        <f>SUMIF(Assumptions!$2:$2,'Monthly Cashflow '!W$2,Assumptions!102:102)/12</f>
        <v>#DIV/0!</v>
      </c>
      <c r="X19" s="13" t="e">
        <f>SUMIF(Assumptions!$2:$2,'Monthly Cashflow '!X$2,Assumptions!102:102)/12</f>
        <v>#DIV/0!</v>
      </c>
      <c r="Y19" s="13" t="e">
        <f>SUMIF(Assumptions!$2:$2,'Monthly Cashflow '!Y$2,Assumptions!102:102)/12</f>
        <v>#DIV/0!</v>
      </c>
      <c r="Z19" s="13" t="e">
        <f>SUMIF(Assumptions!$2:$2,'Monthly Cashflow '!Z$2,Assumptions!102:102)/12</f>
        <v>#DIV/0!</v>
      </c>
      <c r="AA19" s="13" t="e">
        <f>SUMIF(Assumptions!$2:$2,'Monthly Cashflow '!AA$2,Assumptions!102:102)/12</f>
        <v>#DIV/0!</v>
      </c>
      <c r="AB19" s="13" t="e">
        <f>SUMIF(Assumptions!$2:$2,'Monthly Cashflow '!AB$2,Assumptions!102:102)/12</f>
        <v>#DIV/0!</v>
      </c>
      <c r="AC19" s="13" t="e">
        <f>SUMIF(Assumptions!$2:$2,'Monthly Cashflow '!AC$2,Assumptions!102:102)/12</f>
        <v>#DIV/0!</v>
      </c>
      <c r="AD19" s="13" t="e">
        <f>SUMIF(Assumptions!$2:$2,'Monthly Cashflow '!AD$2,Assumptions!102:102)/12</f>
        <v>#DIV/0!</v>
      </c>
      <c r="AE19" s="13" t="e">
        <f>SUMIF(Assumptions!$2:$2,'Monthly Cashflow '!AE$2,Assumptions!102:102)/12</f>
        <v>#DIV/0!</v>
      </c>
      <c r="AF19" s="13" t="e">
        <f>SUMIF(Assumptions!$2:$2,'Monthly Cashflow '!AF$2,Assumptions!102:102)/12</f>
        <v>#DIV/0!</v>
      </c>
      <c r="AG19" s="13" t="e">
        <f>SUMIF(Assumptions!$2:$2,'Monthly Cashflow '!AG$2,Assumptions!102:102)/12</f>
        <v>#DIV/0!</v>
      </c>
      <c r="AH19" s="13" t="e">
        <f>SUMIF(Assumptions!$2:$2,'Monthly Cashflow '!AH$2,Assumptions!102:102)/12</f>
        <v>#DIV/0!</v>
      </c>
      <c r="AI19" s="13" t="e">
        <f>SUMIF(Assumptions!$2:$2,'Monthly Cashflow '!AI$2,Assumptions!102:102)/12</f>
        <v>#DIV/0!</v>
      </c>
      <c r="AJ19" s="13" t="e">
        <f>SUMIF(Assumptions!$2:$2,'Monthly Cashflow '!AJ$2,Assumptions!102:102)/12</f>
        <v>#DIV/0!</v>
      </c>
      <c r="AK19" s="13" t="e">
        <f>SUMIF(Assumptions!$2:$2,'Monthly Cashflow '!AK$2,Assumptions!102:102)/12</f>
        <v>#DIV/0!</v>
      </c>
      <c r="AL19" s="13" t="e">
        <f>SUMIF(Assumptions!$2:$2,'Monthly Cashflow '!AL$2,Assumptions!102:102)/12</f>
        <v>#DIV/0!</v>
      </c>
      <c r="AM19" s="13" t="e">
        <f>SUMIF(Assumptions!$2:$2,'Monthly Cashflow '!AM$2,Assumptions!102:102)/12</f>
        <v>#DIV/0!</v>
      </c>
      <c r="AN19" s="13" t="e">
        <f>SUMIF(Assumptions!$2:$2,'Monthly Cashflow '!AN$2,Assumptions!102:102)/12</f>
        <v>#DIV/0!</v>
      </c>
      <c r="AO19" s="13" t="e">
        <f>SUMIF(Assumptions!$2:$2,'Monthly Cashflow '!AO$2,Assumptions!102:102)/12</f>
        <v>#DIV/0!</v>
      </c>
      <c r="AP19" s="13" t="e">
        <f>SUMIF(Assumptions!$2:$2,'Monthly Cashflow '!AP$2,Assumptions!102:102)/12</f>
        <v>#DIV/0!</v>
      </c>
      <c r="AQ19" s="13" t="e">
        <f>SUMIF(Assumptions!$2:$2,'Monthly Cashflow '!AQ$2,Assumptions!102:102)/12</f>
        <v>#DIV/0!</v>
      </c>
      <c r="AR19" s="13" t="e">
        <f>SUMIF(Assumptions!$2:$2,'Monthly Cashflow '!AR$2,Assumptions!102:102)/12</f>
        <v>#DIV/0!</v>
      </c>
      <c r="AS19" s="13" t="e">
        <f>SUMIF(Assumptions!$2:$2,'Monthly Cashflow '!AS$2,Assumptions!102:102)/12</f>
        <v>#DIV/0!</v>
      </c>
      <c r="AT19" s="13" t="e">
        <f>SUMIF(Assumptions!$2:$2,'Monthly Cashflow '!AT$2,Assumptions!102:102)/12</f>
        <v>#DIV/0!</v>
      </c>
      <c r="AU19" s="13" t="e">
        <f>SUMIF(Assumptions!$2:$2,'Monthly Cashflow '!AU$2,Assumptions!102:102)/12</f>
        <v>#DIV/0!</v>
      </c>
      <c r="AV19" s="13" t="e">
        <f>SUMIF(Assumptions!$2:$2,'Monthly Cashflow '!AV$2,Assumptions!102:102)/12</f>
        <v>#DIV/0!</v>
      </c>
      <c r="AW19" s="13" t="e">
        <f>SUMIF(Assumptions!$2:$2,'Monthly Cashflow '!AW$2,Assumptions!102:102)/12</f>
        <v>#DIV/0!</v>
      </c>
      <c r="AX19" s="13" t="e">
        <f>SUMIF(Assumptions!$2:$2,'Monthly Cashflow '!AX$2,Assumptions!102:102)/12</f>
        <v>#DIV/0!</v>
      </c>
      <c r="AY19" s="13" t="e">
        <f>SUMIF(Assumptions!$2:$2,'Monthly Cashflow '!AY$2,Assumptions!102:102)/12</f>
        <v>#DIV/0!</v>
      </c>
      <c r="AZ19" s="13" t="e">
        <f>SUMIF(Assumptions!$2:$2,'Monthly Cashflow '!AZ$2,Assumptions!102:102)/12</f>
        <v>#DIV/0!</v>
      </c>
      <c r="BA19" s="13" t="e">
        <f>SUMIF(Assumptions!$2:$2,'Monthly Cashflow '!BA$2,Assumptions!102:102)/12</f>
        <v>#DIV/0!</v>
      </c>
      <c r="BB19" s="13" t="e">
        <f>SUMIF(Assumptions!$2:$2,'Monthly Cashflow '!BB$2,Assumptions!102:102)/12</f>
        <v>#DIV/0!</v>
      </c>
      <c r="BC19" s="13" t="e">
        <f>SUMIF(Assumptions!$2:$2,'Monthly Cashflow '!BC$2,Assumptions!102:102)/12</f>
        <v>#DIV/0!</v>
      </c>
      <c r="BD19" s="13" t="e">
        <f>SUMIF(Assumptions!$2:$2,'Monthly Cashflow '!BD$2,Assumptions!102:102)/12</f>
        <v>#DIV/0!</v>
      </c>
      <c r="BE19" s="13" t="e">
        <f>SUMIF(Assumptions!$2:$2,'Monthly Cashflow '!BE$2,Assumptions!102:102)/12</f>
        <v>#DIV/0!</v>
      </c>
      <c r="BF19" s="13" t="e">
        <f>SUMIF(Assumptions!$2:$2,'Monthly Cashflow '!BF$2,Assumptions!102:102)/12</f>
        <v>#DIV/0!</v>
      </c>
      <c r="BG19" s="13" t="e">
        <f>SUMIF(Assumptions!$2:$2,'Monthly Cashflow '!BG$2,Assumptions!102:102)/12</f>
        <v>#DIV/0!</v>
      </c>
      <c r="BH19" s="13" t="e">
        <f>SUMIF(Assumptions!$2:$2,'Monthly Cashflow '!BH$2,Assumptions!102:102)/12</f>
        <v>#DIV/0!</v>
      </c>
      <c r="BI19" s="13" t="e">
        <f>SUMIF(Assumptions!$2:$2,'Monthly Cashflow '!BI$2,Assumptions!102:102)/12</f>
        <v>#DIV/0!</v>
      </c>
      <c r="BJ19" s="13" t="e">
        <f>SUMIF(Assumptions!$2:$2,'Monthly Cashflow '!BJ$2,Assumptions!102:102)/12</f>
        <v>#DIV/0!</v>
      </c>
      <c r="BK19" s="13" t="e">
        <f>SUMIF(Assumptions!$2:$2,'Monthly Cashflow '!BK$2,Assumptions!102:102)/12</f>
        <v>#DIV/0!</v>
      </c>
      <c r="BL19" s="13" t="e">
        <f>SUMIF(Assumptions!$2:$2,'Monthly Cashflow '!BL$2,Assumptions!102:102)/12</f>
        <v>#DIV/0!</v>
      </c>
      <c r="BM19" s="13" t="e">
        <f>SUMIF(Assumptions!$2:$2,'Monthly Cashflow '!BM$2,Assumptions!102:102)/12</f>
        <v>#DIV/0!</v>
      </c>
    </row>
    <row r="20" spans="2:65" x14ac:dyDescent="0.2">
      <c r="B20" s="16" t="s">
        <v>88</v>
      </c>
      <c r="F20" s="28" t="e">
        <f t="shared" ref="F20:AK20" si="3">SUM(F18:F19)</f>
        <v>#DIV/0!</v>
      </c>
      <c r="G20" s="28" t="e">
        <f t="shared" si="3"/>
        <v>#DIV/0!</v>
      </c>
      <c r="H20" s="28" t="e">
        <f t="shared" si="3"/>
        <v>#DIV/0!</v>
      </c>
      <c r="I20" s="28" t="e">
        <f t="shared" si="3"/>
        <v>#DIV/0!</v>
      </c>
      <c r="J20" s="28" t="e">
        <f t="shared" si="3"/>
        <v>#DIV/0!</v>
      </c>
      <c r="K20" s="28" t="e">
        <f t="shared" si="3"/>
        <v>#DIV/0!</v>
      </c>
      <c r="L20" s="28" t="e">
        <f t="shared" si="3"/>
        <v>#DIV/0!</v>
      </c>
      <c r="M20" s="28" t="e">
        <f t="shared" si="3"/>
        <v>#DIV/0!</v>
      </c>
      <c r="N20" s="28" t="e">
        <f t="shared" si="3"/>
        <v>#DIV/0!</v>
      </c>
      <c r="O20" s="28" t="e">
        <f t="shared" si="3"/>
        <v>#DIV/0!</v>
      </c>
      <c r="P20" s="28" t="e">
        <f t="shared" si="3"/>
        <v>#DIV/0!</v>
      </c>
      <c r="Q20" s="28" t="e">
        <f t="shared" si="3"/>
        <v>#DIV/0!</v>
      </c>
      <c r="R20" s="28" t="e">
        <f t="shared" si="3"/>
        <v>#DIV/0!</v>
      </c>
      <c r="S20" s="28" t="e">
        <f t="shared" si="3"/>
        <v>#DIV/0!</v>
      </c>
      <c r="T20" s="28" t="e">
        <f t="shared" si="3"/>
        <v>#DIV/0!</v>
      </c>
      <c r="U20" s="28" t="e">
        <f t="shared" si="3"/>
        <v>#DIV/0!</v>
      </c>
      <c r="V20" s="28" t="e">
        <f t="shared" si="3"/>
        <v>#DIV/0!</v>
      </c>
      <c r="W20" s="28" t="e">
        <f t="shared" si="3"/>
        <v>#DIV/0!</v>
      </c>
      <c r="X20" s="28" t="e">
        <f t="shared" si="3"/>
        <v>#DIV/0!</v>
      </c>
      <c r="Y20" s="28" t="e">
        <f t="shared" si="3"/>
        <v>#DIV/0!</v>
      </c>
      <c r="Z20" s="28" t="e">
        <f t="shared" si="3"/>
        <v>#DIV/0!</v>
      </c>
      <c r="AA20" s="28" t="e">
        <f t="shared" si="3"/>
        <v>#DIV/0!</v>
      </c>
      <c r="AB20" s="28" t="e">
        <f t="shared" si="3"/>
        <v>#DIV/0!</v>
      </c>
      <c r="AC20" s="28" t="e">
        <f t="shared" si="3"/>
        <v>#DIV/0!</v>
      </c>
      <c r="AD20" s="28" t="e">
        <f t="shared" si="3"/>
        <v>#DIV/0!</v>
      </c>
      <c r="AE20" s="28" t="e">
        <f t="shared" si="3"/>
        <v>#DIV/0!</v>
      </c>
      <c r="AF20" s="28" t="e">
        <f t="shared" si="3"/>
        <v>#DIV/0!</v>
      </c>
      <c r="AG20" s="28" t="e">
        <f t="shared" si="3"/>
        <v>#DIV/0!</v>
      </c>
      <c r="AH20" s="28" t="e">
        <f t="shared" si="3"/>
        <v>#DIV/0!</v>
      </c>
      <c r="AI20" s="28" t="e">
        <f t="shared" si="3"/>
        <v>#DIV/0!</v>
      </c>
      <c r="AJ20" s="28" t="e">
        <f t="shared" si="3"/>
        <v>#DIV/0!</v>
      </c>
      <c r="AK20" s="28" t="e">
        <f t="shared" si="3"/>
        <v>#DIV/0!</v>
      </c>
      <c r="AL20" s="28" t="e">
        <f t="shared" ref="AL20:BM20" si="4">SUM(AL18:AL19)</f>
        <v>#DIV/0!</v>
      </c>
      <c r="AM20" s="28" t="e">
        <f t="shared" si="4"/>
        <v>#DIV/0!</v>
      </c>
      <c r="AN20" s="28" t="e">
        <f t="shared" si="4"/>
        <v>#DIV/0!</v>
      </c>
      <c r="AO20" s="28" t="e">
        <f t="shared" si="4"/>
        <v>#DIV/0!</v>
      </c>
      <c r="AP20" s="28" t="e">
        <f t="shared" si="4"/>
        <v>#DIV/0!</v>
      </c>
      <c r="AQ20" s="28" t="e">
        <f t="shared" si="4"/>
        <v>#DIV/0!</v>
      </c>
      <c r="AR20" s="28" t="e">
        <f t="shared" si="4"/>
        <v>#DIV/0!</v>
      </c>
      <c r="AS20" s="28" t="e">
        <f t="shared" si="4"/>
        <v>#DIV/0!</v>
      </c>
      <c r="AT20" s="28" t="e">
        <f t="shared" si="4"/>
        <v>#DIV/0!</v>
      </c>
      <c r="AU20" s="28" t="e">
        <f t="shared" si="4"/>
        <v>#DIV/0!</v>
      </c>
      <c r="AV20" s="28" t="e">
        <f t="shared" si="4"/>
        <v>#DIV/0!</v>
      </c>
      <c r="AW20" s="28" t="e">
        <f t="shared" si="4"/>
        <v>#DIV/0!</v>
      </c>
      <c r="AX20" s="28" t="e">
        <f t="shared" si="4"/>
        <v>#DIV/0!</v>
      </c>
      <c r="AY20" s="28" t="e">
        <f t="shared" si="4"/>
        <v>#DIV/0!</v>
      </c>
      <c r="AZ20" s="28" t="e">
        <f t="shared" si="4"/>
        <v>#DIV/0!</v>
      </c>
      <c r="BA20" s="28" t="e">
        <f t="shared" si="4"/>
        <v>#DIV/0!</v>
      </c>
      <c r="BB20" s="28" t="e">
        <f t="shared" si="4"/>
        <v>#DIV/0!</v>
      </c>
      <c r="BC20" s="28" t="e">
        <f t="shared" si="4"/>
        <v>#DIV/0!</v>
      </c>
      <c r="BD20" s="28" t="e">
        <f t="shared" si="4"/>
        <v>#DIV/0!</v>
      </c>
      <c r="BE20" s="28" t="e">
        <f t="shared" si="4"/>
        <v>#DIV/0!</v>
      </c>
      <c r="BF20" s="28" t="e">
        <f t="shared" si="4"/>
        <v>#DIV/0!</v>
      </c>
      <c r="BG20" s="28" t="e">
        <f t="shared" si="4"/>
        <v>#DIV/0!</v>
      </c>
      <c r="BH20" s="28" t="e">
        <f t="shared" si="4"/>
        <v>#DIV/0!</v>
      </c>
      <c r="BI20" s="28" t="e">
        <f t="shared" si="4"/>
        <v>#DIV/0!</v>
      </c>
      <c r="BJ20" s="28" t="e">
        <f t="shared" si="4"/>
        <v>#DIV/0!</v>
      </c>
      <c r="BK20" s="28" t="e">
        <f t="shared" si="4"/>
        <v>#DIV/0!</v>
      </c>
      <c r="BL20" s="28" t="e">
        <f t="shared" si="4"/>
        <v>#DIV/0!</v>
      </c>
      <c r="BM20" s="28" t="e">
        <f t="shared" si="4"/>
        <v>#DIV/0!</v>
      </c>
    </row>
    <row r="22" spans="2:65" s="3" customFormat="1" ht="12" x14ac:dyDescent="0.2">
      <c r="B22" s="47" t="s">
        <v>89</v>
      </c>
      <c r="C22" s="3" t="s">
        <v>9</v>
      </c>
    </row>
    <row r="24" spans="2:65" x14ac:dyDescent="0.2">
      <c r="B24" s="4" t="s">
        <v>90</v>
      </c>
      <c r="F24" s="13">
        <f>Assumptions!$F$123/12</f>
        <v>0</v>
      </c>
      <c r="G24" s="13">
        <f>Assumptions!$F$123/12</f>
        <v>0</v>
      </c>
      <c r="H24" s="13">
        <f>Assumptions!$F$123/12</f>
        <v>0</v>
      </c>
      <c r="I24" s="13">
        <f>Assumptions!$F$123/12</f>
        <v>0</v>
      </c>
      <c r="J24" s="13">
        <f>Assumptions!$F$123/12</f>
        <v>0</v>
      </c>
      <c r="K24" s="13">
        <f>Assumptions!$F$123/12</f>
        <v>0</v>
      </c>
      <c r="L24" s="13">
        <f>Assumptions!$F$123/12</f>
        <v>0</v>
      </c>
      <c r="M24" s="13">
        <f>Assumptions!$F$123/12</f>
        <v>0</v>
      </c>
      <c r="N24" s="13">
        <f>Assumptions!$F$123/12</f>
        <v>0</v>
      </c>
      <c r="O24" s="13">
        <f>Assumptions!$F$123/12</f>
        <v>0</v>
      </c>
      <c r="P24" s="13">
        <f>Assumptions!$F$123/12</f>
        <v>0</v>
      </c>
      <c r="Q24" s="13">
        <f>Assumptions!$F$123/12</f>
        <v>0</v>
      </c>
      <c r="R24" s="13">
        <f>Assumptions!$G$123/12</f>
        <v>0</v>
      </c>
      <c r="S24" s="13">
        <f>Assumptions!$G$123/12</f>
        <v>0</v>
      </c>
      <c r="T24" s="13">
        <f>Assumptions!$G$123/12</f>
        <v>0</v>
      </c>
      <c r="U24" s="13">
        <f>Assumptions!$G$123/12</f>
        <v>0</v>
      </c>
      <c r="V24" s="13">
        <f>Assumptions!$G$123/12</f>
        <v>0</v>
      </c>
      <c r="W24" s="13">
        <f>Assumptions!$G$123/12</f>
        <v>0</v>
      </c>
      <c r="X24" s="13">
        <f>Assumptions!$G$123/12</f>
        <v>0</v>
      </c>
      <c r="Y24" s="13">
        <f>Assumptions!$G$123/12</f>
        <v>0</v>
      </c>
      <c r="Z24" s="13">
        <f>Assumptions!$G$123/12</f>
        <v>0</v>
      </c>
      <c r="AA24" s="13">
        <f>Assumptions!$G$123/12</f>
        <v>0</v>
      </c>
      <c r="AB24" s="13">
        <f>Assumptions!$G$123/12</f>
        <v>0</v>
      </c>
      <c r="AC24" s="13">
        <f>Assumptions!$G$123/12</f>
        <v>0</v>
      </c>
      <c r="AD24" s="13">
        <f>Assumptions!$H$123/12</f>
        <v>0</v>
      </c>
      <c r="AE24" s="13">
        <f>Assumptions!$H$123/12</f>
        <v>0</v>
      </c>
      <c r="AF24" s="13">
        <f>Assumptions!$H$123/12</f>
        <v>0</v>
      </c>
      <c r="AG24" s="13">
        <f>Assumptions!$H$123/12</f>
        <v>0</v>
      </c>
      <c r="AH24" s="13">
        <f>Assumptions!$H$123/12</f>
        <v>0</v>
      </c>
      <c r="AI24" s="13">
        <f>Assumptions!$H$123/12</f>
        <v>0</v>
      </c>
      <c r="AJ24" s="13">
        <f>Assumptions!$H$123/12</f>
        <v>0</v>
      </c>
      <c r="AK24" s="13">
        <f>Assumptions!$H$123/12</f>
        <v>0</v>
      </c>
      <c r="AL24" s="13">
        <f>Assumptions!$H$123/12</f>
        <v>0</v>
      </c>
      <c r="AM24" s="13">
        <f>Assumptions!$H$123/12</f>
        <v>0</v>
      </c>
      <c r="AN24" s="13">
        <f>Assumptions!$H$123/12</f>
        <v>0</v>
      </c>
      <c r="AO24" s="13">
        <f>Assumptions!$H$123/12</f>
        <v>0</v>
      </c>
      <c r="AP24" s="13">
        <f>Assumptions!$I$123/12</f>
        <v>0</v>
      </c>
      <c r="AQ24" s="13">
        <f>Assumptions!$I$123/12</f>
        <v>0</v>
      </c>
      <c r="AR24" s="13">
        <f>Assumptions!$I$123/12</f>
        <v>0</v>
      </c>
      <c r="AS24" s="13">
        <f>Assumptions!$I$123/12</f>
        <v>0</v>
      </c>
      <c r="AT24" s="13">
        <f>Assumptions!$I$123/12</f>
        <v>0</v>
      </c>
      <c r="AU24" s="13">
        <f>Assumptions!$I$123/12</f>
        <v>0</v>
      </c>
      <c r="AV24" s="13">
        <f>Assumptions!$I$123/12</f>
        <v>0</v>
      </c>
      <c r="AW24" s="13">
        <f>Assumptions!$I$123/12</f>
        <v>0</v>
      </c>
      <c r="AX24" s="13">
        <f>Assumptions!$I$123/12</f>
        <v>0</v>
      </c>
      <c r="AY24" s="13">
        <f>Assumptions!$I$123/12</f>
        <v>0</v>
      </c>
      <c r="AZ24" s="13">
        <f>Assumptions!$I$123/12</f>
        <v>0</v>
      </c>
      <c r="BA24" s="13">
        <f>Assumptions!$I$123/12</f>
        <v>0</v>
      </c>
      <c r="BB24" s="13">
        <f>Assumptions!$J$123/12</f>
        <v>0</v>
      </c>
      <c r="BC24" s="13">
        <f>Assumptions!$J$123/12</f>
        <v>0</v>
      </c>
      <c r="BD24" s="13">
        <f>Assumptions!$J$123/12</f>
        <v>0</v>
      </c>
      <c r="BE24" s="13">
        <f>Assumptions!$J$123/12</f>
        <v>0</v>
      </c>
      <c r="BF24" s="13">
        <f>Assumptions!$J$123/12</f>
        <v>0</v>
      </c>
      <c r="BG24" s="13">
        <f>Assumptions!$J$123/12</f>
        <v>0</v>
      </c>
      <c r="BH24" s="13">
        <f>Assumptions!$J$123/12</f>
        <v>0</v>
      </c>
      <c r="BI24" s="13">
        <f>Assumptions!$J$123/12</f>
        <v>0</v>
      </c>
      <c r="BJ24" s="13">
        <f>Assumptions!$J$123/12</f>
        <v>0</v>
      </c>
      <c r="BK24" s="13">
        <f>Assumptions!$J$123/12</f>
        <v>0</v>
      </c>
      <c r="BL24" s="13">
        <f>Assumptions!$J$123/12</f>
        <v>0</v>
      </c>
      <c r="BM24" s="13">
        <f>Assumptions!$J$123/12</f>
        <v>0</v>
      </c>
    </row>
    <row r="25" spans="2:65" x14ac:dyDescent="0.2">
      <c r="B25" s="4" t="s">
        <v>91</v>
      </c>
      <c r="F25" s="13">
        <f>SUM(Assumptions!$F$125,Assumptions!$F$126,Assumptions!$F$127)/12</f>
        <v>0</v>
      </c>
      <c r="G25" s="13">
        <f>SUM(Assumptions!$F$125,Assumptions!$F$126,Assumptions!$F$127)/12</f>
        <v>0</v>
      </c>
      <c r="H25" s="13">
        <f>SUM(Assumptions!$F$125,Assumptions!$F$126,Assumptions!$F$127)/12</f>
        <v>0</v>
      </c>
      <c r="I25" s="13">
        <f>SUM(Assumptions!$F$125,Assumptions!$F$126,Assumptions!$F$127)/12</f>
        <v>0</v>
      </c>
      <c r="J25" s="13">
        <f>SUM(Assumptions!$F$125,Assumptions!$F$126,Assumptions!$F$127)/12</f>
        <v>0</v>
      </c>
      <c r="K25" s="13">
        <f>SUM(Assumptions!$F$125,Assumptions!$F$126,Assumptions!$F$127)/12</f>
        <v>0</v>
      </c>
      <c r="L25" s="13">
        <f>SUM(Assumptions!$F$125,Assumptions!$F$126,Assumptions!$F$127)/12</f>
        <v>0</v>
      </c>
      <c r="M25" s="13">
        <f>SUM(Assumptions!$F$125,Assumptions!$F$126,Assumptions!$F$127)/12</f>
        <v>0</v>
      </c>
      <c r="N25" s="13">
        <f>SUM(Assumptions!$F$125,Assumptions!$F$126,Assumptions!$F$127)/12</f>
        <v>0</v>
      </c>
      <c r="O25" s="13">
        <f>SUM(Assumptions!$F$125,Assumptions!$F$126,Assumptions!$F$127)/12</f>
        <v>0</v>
      </c>
      <c r="P25" s="13">
        <f>SUM(Assumptions!$F$125,Assumptions!$F$126,Assumptions!$F$127)/12</f>
        <v>0</v>
      </c>
      <c r="Q25" s="13">
        <f>SUM(Assumptions!$F$125,Assumptions!$F$126,Assumptions!$F$127)/12</f>
        <v>0</v>
      </c>
      <c r="R25" s="13">
        <f>SUM(Assumptions!$G$125,Assumptions!$G$126,Assumptions!$G$127)/12</f>
        <v>0</v>
      </c>
      <c r="S25" s="13">
        <f>SUM(Assumptions!$G$125,Assumptions!$G$126,Assumptions!$G$127)/12</f>
        <v>0</v>
      </c>
      <c r="T25" s="13">
        <f>SUM(Assumptions!$G$125,Assumptions!$G$126,Assumptions!$G$127)/12</f>
        <v>0</v>
      </c>
      <c r="U25" s="13">
        <f>SUM(Assumptions!$G$125,Assumptions!$G$126,Assumptions!$G$127)/12</f>
        <v>0</v>
      </c>
      <c r="V25" s="13">
        <f>SUM(Assumptions!$G$125,Assumptions!$G$126,Assumptions!$G$127)/12</f>
        <v>0</v>
      </c>
      <c r="W25" s="13">
        <f>SUM(Assumptions!$G$125,Assumptions!$G$126,Assumptions!$G$127)/12</f>
        <v>0</v>
      </c>
      <c r="X25" s="13">
        <f>SUM(Assumptions!$G$125,Assumptions!$G$126,Assumptions!$G$127)/12</f>
        <v>0</v>
      </c>
      <c r="Y25" s="13">
        <f>SUM(Assumptions!$G$125,Assumptions!$G$126,Assumptions!$G$127)/12</f>
        <v>0</v>
      </c>
      <c r="Z25" s="13">
        <f>SUM(Assumptions!$G$125,Assumptions!$G$126,Assumptions!$G$127)/12</f>
        <v>0</v>
      </c>
      <c r="AA25" s="13">
        <f>SUM(Assumptions!$G$125,Assumptions!$G$126,Assumptions!$G$127)/12</f>
        <v>0</v>
      </c>
      <c r="AB25" s="13">
        <f>SUM(Assumptions!$G$125,Assumptions!$G$126,Assumptions!$G$127)/12</f>
        <v>0</v>
      </c>
      <c r="AC25" s="13">
        <f>SUM(Assumptions!$G$125,Assumptions!$G$126,Assumptions!$G$127)/12</f>
        <v>0</v>
      </c>
      <c r="AD25" s="13">
        <f>SUM(Assumptions!$H$125,Assumptions!$H$126,Assumptions!$H$127)/12</f>
        <v>0</v>
      </c>
      <c r="AE25" s="13">
        <f>SUM(Assumptions!$H$125,Assumptions!$H$126,Assumptions!$H$127)/12</f>
        <v>0</v>
      </c>
      <c r="AF25" s="13">
        <f>SUM(Assumptions!$H$125,Assumptions!$H$126,Assumptions!$H$127)/12</f>
        <v>0</v>
      </c>
      <c r="AG25" s="13">
        <f>SUM(Assumptions!$H$125,Assumptions!$H$126,Assumptions!$H$127)/12</f>
        <v>0</v>
      </c>
      <c r="AH25" s="13">
        <f>SUM(Assumptions!$H$125,Assumptions!$H$126,Assumptions!$H$127)/12</f>
        <v>0</v>
      </c>
      <c r="AI25" s="13">
        <f>SUM(Assumptions!$H$125,Assumptions!$H$126,Assumptions!$H$127)/12</f>
        <v>0</v>
      </c>
      <c r="AJ25" s="13">
        <f>SUM(Assumptions!$H$125,Assumptions!$H$126,Assumptions!$H$127)/12</f>
        <v>0</v>
      </c>
      <c r="AK25" s="13">
        <f>SUM(Assumptions!$H$125,Assumptions!$H$126,Assumptions!$H$127)/12</f>
        <v>0</v>
      </c>
      <c r="AL25" s="13">
        <f>SUM(Assumptions!$H$125,Assumptions!$H$126,Assumptions!$H$127)/12</f>
        <v>0</v>
      </c>
      <c r="AM25" s="13">
        <f>SUM(Assumptions!$H$125,Assumptions!$H$126,Assumptions!$H$127)/12</f>
        <v>0</v>
      </c>
      <c r="AN25" s="13">
        <f>SUM(Assumptions!$H$125,Assumptions!$H$126,Assumptions!$H$127)/12</f>
        <v>0</v>
      </c>
      <c r="AO25" s="13">
        <f>SUM(Assumptions!$H$125,Assumptions!$H$126,Assumptions!$H$127)/12</f>
        <v>0</v>
      </c>
      <c r="AP25" s="13">
        <f>SUM(Assumptions!$I$125,Assumptions!$I$126,Assumptions!$I$127)/12</f>
        <v>0</v>
      </c>
      <c r="AQ25" s="13">
        <f>SUM(Assumptions!$I$125,Assumptions!$I$126,Assumptions!$I$127)/12</f>
        <v>0</v>
      </c>
      <c r="AR25" s="13">
        <f>SUM(Assumptions!$I$125,Assumptions!$I$126,Assumptions!$I$127)/12</f>
        <v>0</v>
      </c>
      <c r="AS25" s="13">
        <f>SUM(Assumptions!$I$125,Assumptions!$I$126,Assumptions!$I$127)/12</f>
        <v>0</v>
      </c>
      <c r="AT25" s="13">
        <f>SUM(Assumptions!$I$125,Assumptions!$I$126,Assumptions!$I$127)/12</f>
        <v>0</v>
      </c>
      <c r="AU25" s="13">
        <f>SUM(Assumptions!$I$125,Assumptions!$I$126,Assumptions!$I$127)/12</f>
        <v>0</v>
      </c>
      <c r="AV25" s="13">
        <f>SUM(Assumptions!$I$125,Assumptions!$I$126,Assumptions!$I$127)/12</f>
        <v>0</v>
      </c>
      <c r="AW25" s="13">
        <f>SUM(Assumptions!$I$125,Assumptions!$I$126,Assumptions!$I$127)/12</f>
        <v>0</v>
      </c>
      <c r="AX25" s="13">
        <f>SUM(Assumptions!$I$125,Assumptions!$I$126,Assumptions!$I$127)/12</f>
        <v>0</v>
      </c>
      <c r="AY25" s="13">
        <f>SUM(Assumptions!$I$125,Assumptions!$I$126,Assumptions!$I$127)/12</f>
        <v>0</v>
      </c>
      <c r="AZ25" s="13">
        <f>SUM(Assumptions!$I$125,Assumptions!$I$126,Assumptions!$I$127)/12</f>
        <v>0</v>
      </c>
      <c r="BA25" s="13">
        <f>SUM(Assumptions!$I$125,Assumptions!$I$126,Assumptions!$I$127)/12</f>
        <v>0</v>
      </c>
      <c r="BB25" s="13">
        <f>SUM(Assumptions!$J$125,Assumptions!$J$126,Assumptions!$J$127)/12</f>
        <v>0</v>
      </c>
      <c r="BC25" s="13">
        <f>SUM(Assumptions!$J$125,Assumptions!$J$126,Assumptions!$J$127)/12</f>
        <v>0</v>
      </c>
      <c r="BD25" s="13">
        <f>SUM(Assumptions!$J$125,Assumptions!$J$126,Assumptions!$J$127)/12</f>
        <v>0</v>
      </c>
      <c r="BE25" s="13">
        <f>SUM(Assumptions!$J$125,Assumptions!$J$126,Assumptions!$J$127)/12</f>
        <v>0</v>
      </c>
      <c r="BF25" s="13">
        <f>SUM(Assumptions!$J$125,Assumptions!$J$126,Assumptions!$J$127)/12</f>
        <v>0</v>
      </c>
      <c r="BG25" s="13">
        <f>SUM(Assumptions!$J$125,Assumptions!$J$126,Assumptions!$J$127)/12</f>
        <v>0</v>
      </c>
      <c r="BH25" s="13">
        <f>SUM(Assumptions!$J$125,Assumptions!$J$126,Assumptions!$J$127)/12</f>
        <v>0</v>
      </c>
      <c r="BI25" s="13">
        <f>SUM(Assumptions!$J$125,Assumptions!$J$126,Assumptions!$J$127)/12</f>
        <v>0</v>
      </c>
      <c r="BJ25" s="13">
        <f>SUM(Assumptions!$J$125,Assumptions!$J$126,Assumptions!$J$127)/12</f>
        <v>0</v>
      </c>
      <c r="BK25" s="13">
        <f>SUM(Assumptions!$J$125,Assumptions!$J$126,Assumptions!$J$127)/12</f>
        <v>0</v>
      </c>
      <c r="BL25" s="13">
        <f>SUM(Assumptions!$J$125,Assumptions!$J$126,Assumptions!$J$127)/12</f>
        <v>0</v>
      </c>
      <c r="BM25" s="13">
        <f>SUM(Assumptions!$J$125,Assumptions!$J$126,Assumptions!$J$127)/12</f>
        <v>0</v>
      </c>
    </row>
    <row r="27" spans="2:65" x14ac:dyDescent="0.2">
      <c r="B27" s="4" t="s">
        <v>92</v>
      </c>
      <c r="F27" s="27" t="e">
        <f t="shared" ref="F27:AK27" si="5">F12-F20-F24-F25</f>
        <v>#DIV/0!</v>
      </c>
      <c r="G27" s="27" t="e">
        <f t="shared" si="5"/>
        <v>#DIV/0!</v>
      </c>
      <c r="H27" s="27" t="e">
        <f t="shared" si="5"/>
        <v>#DIV/0!</v>
      </c>
      <c r="I27" s="27" t="e">
        <f t="shared" si="5"/>
        <v>#DIV/0!</v>
      </c>
      <c r="J27" s="27" t="e">
        <f t="shared" si="5"/>
        <v>#DIV/0!</v>
      </c>
      <c r="K27" s="27" t="e">
        <f t="shared" si="5"/>
        <v>#DIV/0!</v>
      </c>
      <c r="L27" s="27" t="e">
        <f t="shared" si="5"/>
        <v>#DIV/0!</v>
      </c>
      <c r="M27" s="27" t="e">
        <f t="shared" si="5"/>
        <v>#DIV/0!</v>
      </c>
      <c r="N27" s="27" t="e">
        <f t="shared" si="5"/>
        <v>#DIV/0!</v>
      </c>
      <c r="O27" s="27" t="e">
        <f t="shared" si="5"/>
        <v>#DIV/0!</v>
      </c>
      <c r="P27" s="27" t="e">
        <f t="shared" si="5"/>
        <v>#DIV/0!</v>
      </c>
      <c r="Q27" s="27" t="e">
        <f t="shared" si="5"/>
        <v>#DIV/0!</v>
      </c>
      <c r="R27" s="27" t="e">
        <f t="shared" si="5"/>
        <v>#DIV/0!</v>
      </c>
      <c r="S27" s="27" t="e">
        <f t="shared" si="5"/>
        <v>#DIV/0!</v>
      </c>
      <c r="T27" s="27" t="e">
        <f t="shared" si="5"/>
        <v>#DIV/0!</v>
      </c>
      <c r="U27" s="27" t="e">
        <f t="shared" si="5"/>
        <v>#DIV/0!</v>
      </c>
      <c r="V27" s="27" t="e">
        <f t="shared" si="5"/>
        <v>#DIV/0!</v>
      </c>
      <c r="W27" s="27" t="e">
        <f t="shared" si="5"/>
        <v>#DIV/0!</v>
      </c>
      <c r="X27" s="27" t="e">
        <f t="shared" si="5"/>
        <v>#DIV/0!</v>
      </c>
      <c r="Y27" s="27" t="e">
        <f t="shared" si="5"/>
        <v>#DIV/0!</v>
      </c>
      <c r="Z27" s="27" t="e">
        <f t="shared" si="5"/>
        <v>#DIV/0!</v>
      </c>
      <c r="AA27" s="27" t="e">
        <f t="shared" si="5"/>
        <v>#DIV/0!</v>
      </c>
      <c r="AB27" s="27" t="e">
        <f t="shared" si="5"/>
        <v>#DIV/0!</v>
      </c>
      <c r="AC27" s="27" t="e">
        <f t="shared" si="5"/>
        <v>#DIV/0!</v>
      </c>
      <c r="AD27" s="27" t="e">
        <f t="shared" si="5"/>
        <v>#DIV/0!</v>
      </c>
      <c r="AE27" s="27" t="e">
        <f t="shared" si="5"/>
        <v>#DIV/0!</v>
      </c>
      <c r="AF27" s="27" t="e">
        <f t="shared" si="5"/>
        <v>#DIV/0!</v>
      </c>
      <c r="AG27" s="27" t="e">
        <f t="shared" si="5"/>
        <v>#DIV/0!</v>
      </c>
      <c r="AH27" s="27" t="e">
        <f t="shared" si="5"/>
        <v>#DIV/0!</v>
      </c>
      <c r="AI27" s="27" t="e">
        <f t="shared" si="5"/>
        <v>#DIV/0!</v>
      </c>
      <c r="AJ27" s="27" t="e">
        <f t="shared" si="5"/>
        <v>#DIV/0!</v>
      </c>
      <c r="AK27" s="27" t="e">
        <f t="shared" si="5"/>
        <v>#DIV/0!</v>
      </c>
      <c r="AL27" s="27" t="e">
        <f t="shared" ref="AL27:BM27" si="6">AL12-AL20-AL24-AL25</f>
        <v>#DIV/0!</v>
      </c>
      <c r="AM27" s="27" t="e">
        <f t="shared" si="6"/>
        <v>#DIV/0!</v>
      </c>
      <c r="AN27" s="27" t="e">
        <f t="shared" si="6"/>
        <v>#DIV/0!</v>
      </c>
      <c r="AO27" s="27" t="e">
        <f t="shared" si="6"/>
        <v>#DIV/0!</v>
      </c>
      <c r="AP27" s="27" t="e">
        <f t="shared" si="6"/>
        <v>#DIV/0!</v>
      </c>
      <c r="AQ27" s="27" t="e">
        <f t="shared" si="6"/>
        <v>#DIV/0!</v>
      </c>
      <c r="AR27" s="27" t="e">
        <f t="shared" si="6"/>
        <v>#DIV/0!</v>
      </c>
      <c r="AS27" s="27" t="e">
        <f t="shared" si="6"/>
        <v>#DIV/0!</v>
      </c>
      <c r="AT27" s="27" t="e">
        <f t="shared" si="6"/>
        <v>#DIV/0!</v>
      </c>
      <c r="AU27" s="27" t="e">
        <f t="shared" si="6"/>
        <v>#DIV/0!</v>
      </c>
      <c r="AV27" s="27" t="e">
        <f t="shared" si="6"/>
        <v>#DIV/0!</v>
      </c>
      <c r="AW27" s="27" t="e">
        <f t="shared" si="6"/>
        <v>#DIV/0!</v>
      </c>
      <c r="AX27" s="27" t="e">
        <f t="shared" si="6"/>
        <v>#DIV/0!</v>
      </c>
      <c r="AY27" s="27" t="e">
        <f t="shared" si="6"/>
        <v>#DIV/0!</v>
      </c>
      <c r="AZ27" s="27" t="e">
        <f t="shared" si="6"/>
        <v>#DIV/0!</v>
      </c>
      <c r="BA27" s="27" t="e">
        <f t="shared" si="6"/>
        <v>#DIV/0!</v>
      </c>
      <c r="BB27" s="27" t="e">
        <f t="shared" si="6"/>
        <v>#DIV/0!</v>
      </c>
      <c r="BC27" s="27" t="e">
        <f t="shared" si="6"/>
        <v>#DIV/0!</v>
      </c>
      <c r="BD27" s="27" t="e">
        <f t="shared" si="6"/>
        <v>#DIV/0!</v>
      </c>
      <c r="BE27" s="27" t="e">
        <f t="shared" si="6"/>
        <v>#DIV/0!</v>
      </c>
      <c r="BF27" s="27" t="e">
        <f t="shared" si="6"/>
        <v>#DIV/0!</v>
      </c>
      <c r="BG27" s="27" t="e">
        <f t="shared" si="6"/>
        <v>#DIV/0!</v>
      </c>
      <c r="BH27" s="27" t="e">
        <f t="shared" si="6"/>
        <v>#DIV/0!</v>
      </c>
      <c r="BI27" s="27" t="e">
        <f t="shared" si="6"/>
        <v>#DIV/0!</v>
      </c>
      <c r="BJ27" s="27" t="e">
        <f t="shared" si="6"/>
        <v>#DIV/0!</v>
      </c>
      <c r="BK27" s="27" t="e">
        <f t="shared" si="6"/>
        <v>#DIV/0!</v>
      </c>
      <c r="BL27" s="27" t="e">
        <f t="shared" si="6"/>
        <v>#DIV/0!</v>
      </c>
      <c r="BM27" s="27" t="e">
        <f t="shared" si="6"/>
        <v>#DIV/0!</v>
      </c>
    </row>
    <row r="28" spans="2:65" x14ac:dyDescent="0.2"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2:65" x14ac:dyDescent="0.2">
      <c r="B29" s="22" t="s">
        <v>93</v>
      </c>
      <c r="C29" s="22"/>
      <c r="D29" s="22"/>
      <c r="E29" s="22"/>
      <c r="F29" s="115">
        <v>0</v>
      </c>
      <c r="G29" s="42" t="e">
        <f>F32</f>
        <v>#DIV/0!</v>
      </c>
      <c r="H29" s="42" t="e">
        <f t="shared" ref="H29:BM29" si="7">G32</f>
        <v>#DIV/0!</v>
      </c>
      <c r="I29" s="42" t="e">
        <f t="shared" si="7"/>
        <v>#DIV/0!</v>
      </c>
      <c r="J29" s="42" t="e">
        <f t="shared" si="7"/>
        <v>#DIV/0!</v>
      </c>
      <c r="K29" s="42" t="e">
        <f t="shared" si="7"/>
        <v>#DIV/0!</v>
      </c>
      <c r="L29" s="42" t="e">
        <f t="shared" si="7"/>
        <v>#DIV/0!</v>
      </c>
      <c r="M29" s="42" t="e">
        <f t="shared" si="7"/>
        <v>#DIV/0!</v>
      </c>
      <c r="N29" s="42" t="e">
        <f t="shared" si="7"/>
        <v>#DIV/0!</v>
      </c>
      <c r="O29" s="42" t="e">
        <f t="shared" si="7"/>
        <v>#DIV/0!</v>
      </c>
      <c r="P29" s="42" t="e">
        <f t="shared" si="7"/>
        <v>#DIV/0!</v>
      </c>
      <c r="Q29" s="42" t="e">
        <f t="shared" si="7"/>
        <v>#DIV/0!</v>
      </c>
      <c r="R29" s="42" t="e">
        <f t="shared" si="7"/>
        <v>#DIV/0!</v>
      </c>
      <c r="S29" s="42" t="e">
        <f t="shared" si="7"/>
        <v>#DIV/0!</v>
      </c>
      <c r="T29" s="42" t="e">
        <f t="shared" si="7"/>
        <v>#DIV/0!</v>
      </c>
      <c r="U29" s="42" t="e">
        <f t="shared" si="7"/>
        <v>#DIV/0!</v>
      </c>
      <c r="V29" s="42" t="e">
        <f t="shared" si="7"/>
        <v>#DIV/0!</v>
      </c>
      <c r="W29" s="42" t="e">
        <f t="shared" si="7"/>
        <v>#DIV/0!</v>
      </c>
      <c r="X29" s="42" t="e">
        <f t="shared" si="7"/>
        <v>#DIV/0!</v>
      </c>
      <c r="Y29" s="42" t="e">
        <f t="shared" si="7"/>
        <v>#DIV/0!</v>
      </c>
      <c r="Z29" s="42" t="e">
        <f t="shared" si="7"/>
        <v>#DIV/0!</v>
      </c>
      <c r="AA29" s="42" t="e">
        <f t="shared" si="7"/>
        <v>#DIV/0!</v>
      </c>
      <c r="AB29" s="42" t="e">
        <f t="shared" si="7"/>
        <v>#DIV/0!</v>
      </c>
      <c r="AC29" s="42" t="e">
        <f t="shared" si="7"/>
        <v>#DIV/0!</v>
      </c>
      <c r="AD29" s="42" t="e">
        <f t="shared" si="7"/>
        <v>#DIV/0!</v>
      </c>
      <c r="AE29" s="42" t="e">
        <f t="shared" si="7"/>
        <v>#DIV/0!</v>
      </c>
      <c r="AF29" s="42" t="e">
        <f t="shared" si="7"/>
        <v>#DIV/0!</v>
      </c>
      <c r="AG29" s="42" t="e">
        <f t="shared" si="7"/>
        <v>#DIV/0!</v>
      </c>
      <c r="AH29" s="42" t="e">
        <f t="shared" si="7"/>
        <v>#DIV/0!</v>
      </c>
      <c r="AI29" s="42" t="e">
        <f t="shared" si="7"/>
        <v>#DIV/0!</v>
      </c>
      <c r="AJ29" s="42" t="e">
        <f t="shared" si="7"/>
        <v>#DIV/0!</v>
      </c>
      <c r="AK29" s="42" t="e">
        <f t="shared" si="7"/>
        <v>#DIV/0!</v>
      </c>
      <c r="AL29" s="42" t="e">
        <f t="shared" si="7"/>
        <v>#DIV/0!</v>
      </c>
      <c r="AM29" s="42" t="e">
        <f t="shared" si="7"/>
        <v>#DIV/0!</v>
      </c>
      <c r="AN29" s="42" t="e">
        <f t="shared" si="7"/>
        <v>#DIV/0!</v>
      </c>
      <c r="AO29" s="42" t="e">
        <f t="shared" si="7"/>
        <v>#DIV/0!</v>
      </c>
      <c r="AP29" s="42" t="e">
        <f t="shared" si="7"/>
        <v>#DIV/0!</v>
      </c>
      <c r="AQ29" s="42" t="e">
        <f t="shared" si="7"/>
        <v>#DIV/0!</v>
      </c>
      <c r="AR29" s="42" t="e">
        <f t="shared" si="7"/>
        <v>#DIV/0!</v>
      </c>
      <c r="AS29" s="42" t="e">
        <f t="shared" si="7"/>
        <v>#DIV/0!</v>
      </c>
      <c r="AT29" s="42" t="e">
        <f t="shared" si="7"/>
        <v>#DIV/0!</v>
      </c>
      <c r="AU29" s="42" t="e">
        <f t="shared" si="7"/>
        <v>#DIV/0!</v>
      </c>
      <c r="AV29" s="42" t="e">
        <f t="shared" si="7"/>
        <v>#DIV/0!</v>
      </c>
      <c r="AW29" s="42" t="e">
        <f t="shared" si="7"/>
        <v>#DIV/0!</v>
      </c>
      <c r="AX29" s="42" t="e">
        <f t="shared" si="7"/>
        <v>#DIV/0!</v>
      </c>
      <c r="AY29" s="42" t="e">
        <f t="shared" si="7"/>
        <v>#DIV/0!</v>
      </c>
      <c r="AZ29" s="42" t="e">
        <f t="shared" si="7"/>
        <v>#DIV/0!</v>
      </c>
      <c r="BA29" s="42" t="e">
        <f t="shared" si="7"/>
        <v>#DIV/0!</v>
      </c>
      <c r="BB29" s="42" t="e">
        <f t="shared" si="7"/>
        <v>#DIV/0!</v>
      </c>
      <c r="BC29" s="42" t="e">
        <f t="shared" si="7"/>
        <v>#DIV/0!</v>
      </c>
      <c r="BD29" s="42" t="e">
        <f t="shared" si="7"/>
        <v>#DIV/0!</v>
      </c>
      <c r="BE29" s="42" t="e">
        <f t="shared" si="7"/>
        <v>#DIV/0!</v>
      </c>
      <c r="BF29" s="42" t="e">
        <f t="shared" si="7"/>
        <v>#DIV/0!</v>
      </c>
      <c r="BG29" s="42" t="e">
        <f t="shared" si="7"/>
        <v>#DIV/0!</v>
      </c>
      <c r="BH29" s="42" t="e">
        <f t="shared" si="7"/>
        <v>#DIV/0!</v>
      </c>
      <c r="BI29" s="42" t="e">
        <f t="shared" si="7"/>
        <v>#DIV/0!</v>
      </c>
      <c r="BJ29" s="42" t="e">
        <f t="shared" si="7"/>
        <v>#DIV/0!</v>
      </c>
      <c r="BK29" s="42" t="e">
        <f t="shared" si="7"/>
        <v>#DIV/0!</v>
      </c>
      <c r="BL29" s="42" t="e">
        <f t="shared" si="7"/>
        <v>#DIV/0!</v>
      </c>
      <c r="BM29" s="42" t="e">
        <f t="shared" si="7"/>
        <v>#DIV/0!</v>
      </c>
    </row>
    <row r="30" spans="2:65" x14ac:dyDescent="0.2">
      <c r="B30" s="22" t="s">
        <v>94</v>
      </c>
      <c r="C30" s="22"/>
      <c r="D30" s="22"/>
      <c r="E30" s="22"/>
      <c r="F30" s="42" t="e">
        <f>F27</f>
        <v>#DIV/0!</v>
      </c>
      <c r="G30" s="42" t="e">
        <f t="shared" ref="G30:BM30" si="8">G27</f>
        <v>#DIV/0!</v>
      </c>
      <c r="H30" s="42" t="e">
        <f t="shared" si="8"/>
        <v>#DIV/0!</v>
      </c>
      <c r="I30" s="42" t="e">
        <f t="shared" si="8"/>
        <v>#DIV/0!</v>
      </c>
      <c r="J30" s="42" t="e">
        <f t="shared" si="8"/>
        <v>#DIV/0!</v>
      </c>
      <c r="K30" s="42" t="e">
        <f t="shared" si="8"/>
        <v>#DIV/0!</v>
      </c>
      <c r="L30" s="42" t="e">
        <f t="shared" si="8"/>
        <v>#DIV/0!</v>
      </c>
      <c r="M30" s="42" t="e">
        <f t="shared" si="8"/>
        <v>#DIV/0!</v>
      </c>
      <c r="N30" s="42" t="e">
        <f t="shared" si="8"/>
        <v>#DIV/0!</v>
      </c>
      <c r="O30" s="42" t="e">
        <f t="shared" si="8"/>
        <v>#DIV/0!</v>
      </c>
      <c r="P30" s="42" t="e">
        <f t="shared" si="8"/>
        <v>#DIV/0!</v>
      </c>
      <c r="Q30" s="42" t="e">
        <f t="shared" si="8"/>
        <v>#DIV/0!</v>
      </c>
      <c r="R30" s="42" t="e">
        <f t="shared" si="8"/>
        <v>#DIV/0!</v>
      </c>
      <c r="S30" s="42" t="e">
        <f t="shared" si="8"/>
        <v>#DIV/0!</v>
      </c>
      <c r="T30" s="42" t="e">
        <f t="shared" si="8"/>
        <v>#DIV/0!</v>
      </c>
      <c r="U30" s="42" t="e">
        <f t="shared" si="8"/>
        <v>#DIV/0!</v>
      </c>
      <c r="V30" s="42" t="e">
        <f t="shared" si="8"/>
        <v>#DIV/0!</v>
      </c>
      <c r="W30" s="42" t="e">
        <f t="shared" si="8"/>
        <v>#DIV/0!</v>
      </c>
      <c r="X30" s="42" t="e">
        <f t="shared" si="8"/>
        <v>#DIV/0!</v>
      </c>
      <c r="Y30" s="42" t="e">
        <f t="shared" si="8"/>
        <v>#DIV/0!</v>
      </c>
      <c r="Z30" s="42" t="e">
        <f t="shared" si="8"/>
        <v>#DIV/0!</v>
      </c>
      <c r="AA30" s="42" t="e">
        <f t="shared" si="8"/>
        <v>#DIV/0!</v>
      </c>
      <c r="AB30" s="42" t="e">
        <f t="shared" si="8"/>
        <v>#DIV/0!</v>
      </c>
      <c r="AC30" s="42" t="e">
        <f t="shared" si="8"/>
        <v>#DIV/0!</v>
      </c>
      <c r="AD30" s="42" t="e">
        <f t="shared" si="8"/>
        <v>#DIV/0!</v>
      </c>
      <c r="AE30" s="42" t="e">
        <f t="shared" si="8"/>
        <v>#DIV/0!</v>
      </c>
      <c r="AF30" s="42" t="e">
        <f t="shared" si="8"/>
        <v>#DIV/0!</v>
      </c>
      <c r="AG30" s="42" t="e">
        <f t="shared" si="8"/>
        <v>#DIV/0!</v>
      </c>
      <c r="AH30" s="42" t="e">
        <f t="shared" si="8"/>
        <v>#DIV/0!</v>
      </c>
      <c r="AI30" s="42" t="e">
        <f t="shared" si="8"/>
        <v>#DIV/0!</v>
      </c>
      <c r="AJ30" s="42" t="e">
        <f t="shared" si="8"/>
        <v>#DIV/0!</v>
      </c>
      <c r="AK30" s="42" t="e">
        <f t="shared" si="8"/>
        <v>#DIV/0!</v>
      </c>
      <c r="AL30" s="42" t="e">
        <f t="shared" si="8"/>
        <v>#DIV/0!</v>
      </c>
      <c r="AM30" s="42" t="e">
        <f t="shared" si="8"/>
        <v>#DIV/0!</v>
      </c>
      <c r="AN30" s="42" t="e">
        <f t="shared" si="8"/>
        <v>#DIV/0!</v>
      </c>
      <c r="AO30" s="42" t="e">
        <f t="shared" si="8"/>
        <v>#DIV/0!</v>
      </c>
      <c r="AP30" s="42" t="e">
        <f t="shared" si="8"/>
        <v>#DIV/0!</v>
      </c>
      <c r="AQ30" s="42" t="e">
        <f t="shared" si="8"/>
        <v>#DIV/0!</v>
      </c>
      <c r="AR30" s="42" t="e">
        <f t="shared" si="8"/>
        <v>#DIV/0!</v>
      </c>
      <c r="AS30" s="42" t="e">
        <f t="shared" si="8"/>
        <v>#DIV/0!</v>
      </c>
      <c r="AT30" s="42" t="e">
        <f t="shared" si="8"/>
        <v>#DIV/0!</v>
      </c>
      <c r="AU30" s="42" t="e">
        <f t="shared" si="8"/>
        <v>#DIV/0!</v>
      </c>
      <c r="AV30" s="42" t="e">
        <f t="shared" si="8"/>
        <v>#DIV/0!</v>
      </c>
      <c r="AW30" s="42" t="e">
        <f t="shared" si="8"/>
        <v>#DIV/0!</v>
      </c>
      <c r="AX30" s="42" t="e">
        <f t="shared" si="8"/>
        <v>#DIV/0!</v>
      </c>
      <c r="AY30" s="42" t="e">
        <f t="shared" si="8"/>
        <v>#DIV/0!</v>
      </c>
      <c r="AZ30" s="42" t="e">
        <f t="shared" si="8"/>
        <v>#DIV/0!</v>
      </c>
      <c r="BA30" s="42" t="e">
        <f t="shared" si="8"/>
        <v>#DIV/0!</v>
      </c>
      <c r="BB30" s="42" t="e">
        <f t="shared" si="8"/>
        <v>#DIV/0!</v>
      </c>
      <c r="BC30" s="42" t="e">
        <f t="shared" si="8"/>
        <v>#DIV/0!</v>
      </c>
      <c r="BD30" s="42" t="e">
        <f t="shared" si="8"/>
        <v>#DIV/0!</v>
      </c>
      <c r="BE30" s="42" t="e">
        <f t="shared" si="8"/>
        <v>#DIV/0!</v>
      </c>
      <c r="BF30" s="42" t="e">
        <f t="shared" si="8"/>
        <v>#DIV/0!</v>
      </c>
      <c r="BG30" s="42" t="e">
        <f t="shared" si="8"/>
        <v>#DIV/0!</v>
      </c>
      <c r="BH30" s="42" t="e">
        <f t="shared" si="8"/>
        <v>#DIV/0!</v>
      </c>
      <c r="BI30" s="42" t="e">
        <f t="shared" si="8"/>
        <v>#DIV/0!</v>
      </c>
      <c r="BJ30" s="42" t="e">
        <f t="shared" si="8"/>
        <v>#DIV/0!</v>
      </c>
      <c r="BK30" s="42" t="e">
        <f t="shared" si="8"/>
        <v>#DIV/0!</v>
      </c>
      <c r="BL30" s="42" t="e">
        <f t="shared" si="8"/>
        <v>#DIV/0!</v>
      </c>
      <c r="BM30" s="42" t="e">
        <f t="shared" si="8"/>
        <v>#DIV/0!</v>
      </c>
    </row>
    <row r="31" spans="2:65" x14ac:dyDescent="0.2">
      <c r="B31" s="117" t="s">
        <v>95</v>
      </c>
      <c r="C31" s="22"/>
      <c r="D31" s="22"/>
      <c r="E31" s="22"/>
      <c r="F31" s="42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</row>
    <row r="32" spans="2:65" x14ac:dyDescent="0.2">
      <c r="B32" s="22" t="s">
        <v>96</v>
      </c>
      <c r="C32" s="22"/>
      <c r="D32" s="22"/>
      <c r="E32" s="22"/>
      <c r="F32" s="42" t="e">
        <f>SUM(F29:F31)</f>
        <v>#DIV/0!</v>
      </c>
      <c r="G32" s="42" t="e">
        <f>SUM(G29:G31)</f>
        <v>#DIV/0!</v>
      </c>
      <c r="H32" s="42" t="e">
        <f t="shared" ref="H32:BG32" si="9">SUM(H29:H31)</f>
        <v>#DIV/0!</v>
      </c>
      <c r="I32" s="42" t="e">
        <f t="shared" si="9"/>
        <v>#DIV/0!</v>
      </c>
      <c r="J32" s="42" t="e">
        <f t="shared" si="9"/>
        <v>#DIV/0!</v>
      </c>
      <c r="K32" s="42" t="e">
        <f t="shared" si="9"/>
        <v>#DIV/0!</v>
      </c>
      <c r="L32" s="42" t="e">
        <f t="shared" si="9"/>
        <v>#DIV/0!</v>
      </c>
      <c r="M32" s="42" t="e">
        <f t="shared" si="9"/>
        <v>#DIV/0!</v>
      </c>
      <c r="N32" s="42" t="e">
        <f t="shared" si="9"/>
        <v>#DIV/0!</v>
      </c>
      <c r="O32" s="42" t="e">
        <f t="shared" si="9"/>
        <v>#DIV/0!</v>
      </c>
      <c r="P32" s="42" t="e">
        <f t="shared" si="9"/>
        <v>#DIV/0!</v>
      </c>
      <c r="Q32" s="42" t="e">
        <f t="shared" si="9"/>
        <v>#DIV/0!</v>
      </c>
      <c r="R32" s="42" t="e">
        <f t="shared" si="9"/>
        <v>#DIV/0!</v>
      </c>
      <c r="S32" s="42" t="e">
        <f t="shared" si="9"/>
        <v>#DIV/0!</v>
      </c>
      <c r="T32" s="42" t="e">
        <f t="shared" si="9"/>
        <v>#DIV/0!</v>
      </c>
      <c r="U32" s="42" t="e">
        <f t="shared" si="9"/>
        <v>#DIV/0!</v>
      </c>
      <c r="V32" s="42" t="e">
        <f t="shared" si="9"/>
        <v>#DIV/0!</v>
      </c>
      <c r="W32" s="42" t="e">
        <f t="shared" si="9"/>
        <v>#DIV/0!</v>
      </c>
      <c r="X32" s="42" t="e">
        <f t="shared" si="9"/>
        <v>#DIV/0!</v>
      </c>
      <c r="Y32" s="42" t="e">
        <f t="shared" si="9"/>
        <v>#DIV/0!</v>
      </c>
      <c r="Z32" s="42" t="e">
        <f t="shared" si="9"/>
        <v>#DIV/0!</v>
      </c>
      <c r="AA32" s="42" t="e">
        <f t="shared" si="9"/>
        <v>#DIV/0!</v>
      </c>
      <c r="AB32" s="42" t="e">
        <f t="shared" si="9"/>
        <v>#DIV/0!</v>
      </c>
      <c r="AC32" s="42" t="e">
        <f t="shared" si="9"/>
        <v>#DIV/0!</v>
      </c>
      <c r="AD32" s="42" t="e">
        <f t="shared" si="9"/>
        <v>#DIV/0!</v>
      </c>
      <c r="AE32" s="42" t="e">
        <f t="shared" si="9"/>
        <v>#DIV/0!</v>
      </c>
      <c r="AF32" s="42" t="e">
        <f t="shared" si="9"/>
        <v>#DIV/0!</v>
      </c>
      <c r="AG32" s="42" t="e">
        <f t="shared" si="9"/>
        <v>#DIV/0!</v>
      </c>
      <c r="AH32" s="42" t="e">
        <f t="shared" si="9"/>
        <v>#DIV/0!</v>
      </c>
      <c r="AI32" s="42" t="e">
        <f t="shared" si="9"/>
        <v>#DIV/0!</v>
      </c>
      <c r="AJ32" s="42" t="e">
        <f t="shared" si="9"/>
        <v>#DIV/0!</v>
      </c>
      <c r="AK32" s="42" t="e">
        <f t="shared" si="9"/>
        <v>#DIV/0!</v>
      </c>
      <c r="AL32" s="42" t="e">
        <f t="shared" si="9"/>
        <v>#DIV/0!</v>
      </c>
      <c r="AM32" s="42" t="e">
        <f t="shared" si="9"/>
        <v>#DIV/0!</v>
      </c>
      <c r="AN32" s="42" t="e">
        <f t="shared" si="9"/>
        <v>#DIV/0!</v>
      </c>
      <c r="AO32" s="42" t="e">
        <f t="shared" si="9"/>
        <v>#DIV/0!</v>
      </c>
      <c r="AP32" s="42" t="e">
        <f t="shared" si="9"/>
        <v>#DIV/0!</v>
      </c>
      <c r="AQ32" s="42" t="e">
        <f t="shared" si="9"/>
        <v>#DIV/0!</v>
      </c>
      <c r="AR32" s="42" t="e">
        <f t="shared" si="9"/>
        <v>#DIV/0!</v>
      </c>
      <c r="AS32" s="42" t="e">
        <f t="shared" si="9"/>
        <v>#DIV/0!</v>
      </c>
      <c r="AT32" s="42" t="e">
        <f t="shared" si="9"/>
        <v>#DIV/0!</v>
      </c>
      <c r="AU32" s="42" t="e">
        <f t="shared" si="9"/>
        <v>#DIV/0!</v>
      </c>
      <c r="AV32" s="42" t="e">
        <f t="shared" si="9"/>
        <v>#DIV/0!</v>
      </c>
      <c r="AW32" s="42" t="e">
        <f t="shared" si="9"/>
        <v>#DIV/0!</v>
      </c>
      <c r="AX32" s="42" t="e">
        <f t="shared" si="9"/>
        <v>#DIV/0!</v>
      </c>
      <c r="AY32" s="42" t="e">
        <f t="shared" si="9"/>
        <v>#DIV/0!</v>
      </c>
      <c r="AZ32" s="42" t="e">
        <f t="shared" si="9"/>
        <v>#DIV/0!</v>
      </c>
      <c r="BA32" s="42" t="e">
        <f t="shared" si="9"/>
        <v>#DIV/0!</v>
      </c>
      <c r="BB32" s="42" t="e">
        <f t="shared" si="9"/>
        <v>#DIV/0!</v>
      </c>
      <c r="BC32" s="42" t="e">
        <f t="shared" si="9"/>
        <v>#DIV/0!</v>
      </c>
      <c r="BD32" s="42" t="e">
        <f t="shared" si="9"/>
        <v>#DIV/0!</v>
      </c>
      <c r="BE32" s="42" t="e">
        <f t="shared" si="9"/>
        <v>#DIV/0!</v>
      </c>
      <c r="BF32" s="42" t="e">
        <f t="shared" si="9"/>
        <v>#DIV/0!</v>
      </c>
      <c r="BG32" s="42" t="e">
        <f t="shared" si="9"/>
        <v>#DIV/0!</v>
      </c>
      <c r="BH32" s="42" t="e">
        <f t="shared" ref="BH32" si="10">SUM(BH29:BH31)</f>
        <v>#DIV/0!</v>
      </c>
      <c r="BI32" s="42" t="e">
        <f t="shared" ref="BI32" si="11">SUM(BI29:BI31)</f>
        <v>#DIV/0!</v>
      </c>
      <c r="BJ32" s="42" t="e">
        <f t="shared" ref="BJ32" si="12">SUM(BJ29:BJ31)</f>
        <v>#DIV/0!</v>
      </c>
      <c r="BK32" s="42" t="e">
        <f t="shared" ref="BK32" si="13">SUM(BK29:BK31)</f>
        <v>#DIV/0!</v>
      </c>
      <c r="BL32" s="42" t="e">
        <f t="shared" ref="BL32" si="14">SUM(BL29:BL31)</f>
        <v>#DIV/0!</v>
      </c>
      <c r="BM32" s="42" t="e">
        <f t="shared" ref="BM32" si="15">SUM(BM29:BM31)</f>
        <v>#DIV/0!</v>
      </c>
    </row>
    <row r="34" spans="2:67" hidden="1" x14ac:dyDescent="0.2">
      <c r="B34" s="4" t="s">
        <v>97</v>
      </c>
    </row>
    <row r="35" spans="2:67" hidden="1" x14ac:dyDescent="0.2">
      <c r="B35" s="22" t="s">
        <v>93</v>
      </c>
      <c r="C35" s="22"/>
      <c r="D35" s="22"/>
      <c r="E35" s="22"/>
      <c r="F35" s="42">
        <f>F29</f>
        <v>0</v>
      </c>
      <c r="G35" s="42" t="e">
        <f t="shared" ref="G35:AL35" si="16">F38</f>
        <v>#DIV/0!</v>
      </c>
      <c r="H35" s="42" t="e">
        <f t="shared" si="16"/>
        <v>#DIV/0!</v>
      </c>
      <c r="I35" s="42" t="e">
        <f t="shared" si="16"/>
        <v>#DIV/0!</v>
      </c>
      <c r="J35" s="42" t="e">
        <f t="shared" si="16"/>
        <v>#DIV/0!</v>
      </c>
      <c r="K35" s="42" t="e">
        <f t="shared" si="16"/>
        <v>#DIV/0!</v>
      </c>
      <c r="L35" s="42" t="e">
        <f t="shared" si="16"/>
        <v>#DIV/0!</v>
      </c>
      <c r="M35" s="42" t="e">
        <f t="shared" si="16"/>
        <v>#DIV/0!</v>
      </c>
      <c r="N35" s="42" t="e">
        <f t="shared" si="16"/>
        <v>#DIV/0!</v>
      </c>
      <c r="O35" s="42" t="e">
        <f t="shared" si="16"/>
        <v>#DIV/0!</v>
      </c>
      <c r="P35" s="42" t="e">
        <f t="shared" si="16"/>
        <v>#DIV/0!</v>
      </c>
      <c r="Q35" s="42" t="e">
        <f t="shared" si="16"/>
        <v>#DIV/0!</v>
      </c>
      <c r="R35" s="42" t="e">
        <f t="shared" si="16"/>
        <v>#DIV/0!</v>
      </c>
      <c r="S35" s="42" t="e">
        <f t="shared" si="16"/>
        <v>#DIV/0!</v>
      </c>
      <c r="T35" s="42" t="e">
        <f t="shared" si="16"/>
        <v>#DIV/0!</v>
      </c>
      <c r="U35" s="42" t="e">
        <f t="shared" si="16"/>
        <v>#DIV/0!</v>
      </c>
      <c r="V35" s="42" t="e">
        <f t="shared" si="16"/>
        <v>#DIV/0!</v>
      </c>
      <c r="W35" s="42" t="e">
        <f t="shared" si="16"/>
        <v>#DIV/0!</v>
      </c>
      <c r="X35" s="42" t="e">
        <f t="shared" si="16"/>
        <v>#DIV/0!</v>
      </c>
      <c r="Y35" s="42" t="e">
        <f t="shared" si="16"/>
        <v>#DIV/0!</v>
      </c>
      <c r="Z35" s="42" t="e">
        <f t="shared" si="16"/>
        <v>#DIV/0!</v>
      </c>
      <c r="AA35" s="42" t="e">
        <f t="shared" si="16"/>
        <v>#DIV/0!</v>
      </c>
      <c r="AB35" s="42" t="e">
        <f t="shared" si="16"/>
        <v>#DIV/0!</v>
      </c>
      <c r="AC35" s="42" t="e">
        <f t="shared" si="16"/>
        <v>#DIV/0!</v>
      </c>
      <c r="AD35" s="42" t="e">
        <f t="shared" si="16"/>
        <v>#DIV/0!</v>
      </c>
      <c r="AE35" s="42" t="e">
        <f t="shared" si="16"/>
        <v>#DIV/0!</v>
      </c>
      <c r="AF35" s="42" t="e">
        <f t="shared" si="16"/>
        <v>#DIV/0!</v>
      </c>
      <c r="AG35" s="42" t="e">
        <f t="shared" si="16"/>
        <v>#DIV/0!</v>
      </c>
      <c r="AH35" s="42" t="e">
        <f t="shared" si="16"/>
        <v>#DIV/0!</v>
      </c>
      <c r="AI35" s="42" t="e">
        <f t="shared" si="16"/>
        <v>#DIV/0!</v>
      </c>
      <c r="AJ35" s="42" t="e">
        <f t="shared" si="16"/>
        <v>#DIV/0!</v>
      </c>
      <c r="AK35" s="42" t="e">
        <f t="shared" si="16"/>
        <v>#DIV/0!</v>
      </c>
      <c r="AL35" s="42" t="e">
        <f t="shared" si="16"/>
        <v>#DIV/0!</v>
      </c>
      <c r="AM35" s="42" t="e">
        <f t="shared" ref="AM35:BM35" si="17">AL38</f>
        <v>#DIV/0!</v>
      </c>
      <c r="AN35" s="42" t="e">
        <f t="shared" si="17"/>
        <v>#DIV/0!</v>
      </c>
      <c r="AO35" s="42" t="e">
        <f t="shared" si="17"/>
        <v>#DIV/0!</v>
      </c>
      <c r="AP35" s="42" t="e">
        <f t="shared" si="17"/>
        <v>#DIV/0!</v>
      </c>
      <c r="AQ35" s="42" t="e">
        <f t="shared" si="17"/>
        <v>#DIV/0!</v>
      </c>
      <c r="AR35" s="42" t="e">
        <f t="shared" si="17"/>
        <v>#DIV/0!</v>
      </c>
      <c r="AS35" s="42" t="e">
        <f t="shared" si="17"/>
        <v>#DIV/0!</v>
      </c>
      <c r="AT35" s="42" t="e">
        <f t="shared" si="17"/>
        <v>#DIV/0!</v>
      </c>
      <c r="AU35" s="42" t="e">
        <f t="shared" si="17"/>
        <v>#DIV/0!</v>
      </c>
      <c r="AV35" s="42" t="e">
        <f t="shared" si="17"/>
        <v>#DIV/0!</v>
      </c>
      <c r="AW35" s="42" t="e">
        <f t="shared" si="17"/>
        <v>#DIV/0!</v>
      </c>
      <c r="AX35" s="42" t="e">
        <f t="shared" si="17"/>
        <v>#DIV/0!</v>
      </c>
      <c r="AY35" s="42" t="e">
        <f t="shared" si="17"/>
        <v>#DIV/0!</v>
      </c>
      <c r="AZ35" s="42" t="e">
        <f t="shared" si="17"/>
        <v>#DIV/0!</v>
      </c>
      <c r="BA35" s="42" t="e">
        <f t="shared" si="17"/>
        <v>#DIV/0!</v>
      </c>
      <c r="BB35" s="42" t="e">
        <f t="shared" si="17"/>
        <v>#DIV/0!</v>
      </c>
      <c r="BC35" s="42" t="e">
        <f t="shared" si="17"/>
        <v>#DIV/0!</v>
      </c>
      <c r="BD35" s="42" t="e">
        <f t="shared" si="17"/>
        <v>#DIV/0!</v>
      </c>
      <c r="BE35" s="42" t="e">
        <f t="shared" si="17"/>
        <v>#DIV/0!</v>
      </c>
      <c r="BF35" s="42" t="e">
        <f t="shared" si="17"/>
        <v>#DIV/0!</v>
      </c>
      <c r="BG35" s="42" t="e">
        <f t="shared" si="17"/>
        <v>#DIV/0!</v>
      </c>
      <c r="BH35" s="42" t="e">
        <f t="shared" si="17"/>
        <v>#DIV/0!</v>
      </c>
      <c r="BI35" s="42" t="e">
        <f t="shared" si="17"/>
        <v>#DIV/0!</v>
      </c>
      <c r="BJ35" s="42" t="e">
        <f t="shared" si="17"/>
        <v>#DIV/0!</v>
      </c>
      <c r="BK35" s="42" t="e">
        <f t="shared" si="17"/>
        <v>#DIV/0!</v>
      </c>
      <c r="BL35" s="42" t="e">
        <f t="shared" si="17"/>
        <v>#DIV/0!</v>
      </c>
      <c r="BM35" s="42" t="e">
        <f t="shared" si="17"/>
        <v>#DIV/0!</v>
      </c>
      <c r="BN35" s="18"/>
      <c r="BO35" s="18"/>
    </row>
    <row r="36" spans="2:67" hidden="1" x14ac:dyDescent="0.2">
      <c r="B36" s="22" t="s">
        <v>94</v>
      </c>
      <c r="C36" s="22"/>
      <c r="D36" s="22"/>
      <c r="E36" s="22"/>
      <c r="F36" s="42" t="e">
        <f>F30</f>
        <v>#DIV/0!</v>
      </c>
      <c r="G36" s="42" t="e">
        <f t="shared" ref="G36:BH37" si="18">G30</f>
        <v>#DIV/0!</v>
      </c>
      <c r="H36" s="42" t="e">
        <f t="shared" si="18"/>
        <v>#DIV/0!</v>
      </c>
      <c r="I36" s="42" t="e">
        <f t="shared" si="18"/>
        <v>#DIV/0!</v>
      </c>
      <c r="J36" s="42" t="e">
        <f t="shared" si="18"/>
        <v>#DIV/0!</v>
      </c>
      <c r="K36" s="42" t="e">
        <f t="shared" si="18"/>
        <v>#DIV/0!</v>
      </c>
      <c r="L36" s="42" t="e">
        <f t="shared" si="18"/>
        <v>#DIV/0!</v>
      </c>
      <c r="M36" s="42" t="e">
        <f t="shared" si="18"/>
        <v>#DIV/0!</v>
      </c>
      <c r="N36" s="42" t="e">
        <f t="shared" si="18"/>
        <v>#DIV/0!</v>
      </c>
      <c r="O36" s="42" t="e">
        <f t="shared" si="18"/>
        <v>#DIV/0!</v>
      </c>
      <c r="P36" s="42" t="e">
        <f t="shared" si="18"/>
        <v>#DIV/0!</v>
      </c>
      <c r="Q36" s="42" t="e">
        <f t="shared" si="18"/>
        <v>#DIV/0!</v>
      </c>
      <c r="R36" s="42" t="e">
        <f t="shared" si="18"/>
        <v>#DIV/0!</v>
      </c>
      <c r="S36" s="42" t="e">
        <f t="shared" si="18"/>
        <v>#DIV/0!</v>
      </c>
      <c r="T36" s="42" t="e">
        <f t="shared" si="18"/>
        <v>#DIV/0!</v>
      </c>
      <c r="U36" s="42" t="e">
        <f t="shared" si="18"/>
        <v>#DIV/0!</v>
      </c>
      <c r="V36" s="42" t="e">
        <f t="shared" si="18"/>
        <v>#DIV/0!</v>
      </c>
      <c r="W36" s="42" t="e">
        <f t="shared" si="18"/>
        <v>#DIV/0!</v>
      </c>
      <c r="X36" s="42" t="e">
        <f t="shared" si="18"/>
        <v>#DIV/0!</v>
      </c>
      <c r="Y36" s="42" t="e">
        <f t="shared" si="18"/>
        <v>#DIV/0!</v>
      </c>
      <c r="Z36" s="42" t="e">
        <f t="shared" si="18"/>
        <v>#DIV/0!</v>
      </c>
      <c r="AA36" s="42" t="e">
        <f t="shared" si="18"/>
        <v>#DIV/0!</v>
      </c>
      <c r="AB36" s="42" t="e">
        <f t="shared" si="18"/>
        <v>#DIV/0!</v>
      </c>
      <c r="AC36" s="42" t="e">
        <f t="shared" si="18"/>
        <v>#DIV/0!</v>
      </c>
      <c r="AD36" s="42" t="e">
        <f t="shared" si="18"/>
        <v>#DIV/0!</v>
      </c>
      <c r="AE36" s="42" t="e">
        <f t="shared" si="18"/>
        <v>#DIV/0!</v>
      </c>
      <c r="AF36" s="42" t="e">
        <f t="shared" si="18"/>
        <v>#DIV/0!</v>
      </c>
      <c r="AG36" s="42" t="e">
        <f t="shared" si="18"/>
        <v>#DIV/0!</v>
      </c>
      <c r="AH36" s="42" t="e">
        <f t="shared" si="18"/>
        <v>#DIV/0!</v>
      </c>
      <c r="AI36" s="42" t="e">
        <f t="shared" si="18"/>
        <v>#DIV/0!</v>
      </c>
      <c r="AJ36" s="42" t="e">
        <f t="shared" si="18"/>
        <v>#DIV/0!</v>
      </c>
      <c r="AK36" s="42" t="e">
        <f t="shared" si="18"/>
        <v>#DIV/0!</v>
      </c>
      <c r="AL36" s="42" t="e">
        <f t="shared" si="18"/>
        <v>#DIV/0!</v>
      </c>
      <c r="AM36" s="42" t="e">
        <f t="shared" si="18"/>
        <v>#DIV/0!</v>
      </c>
      <c r="AN36" s="42" t="e">
        <f t="shared" si="18"/>
        <v>#DIV/0!</v>
      </c>
      <c r="AO36" s="42" t="e">
        <f t="shared" si="18"/>
        <v>#DIV/0!</v>
      </c>
      <c r="AP36" s="42" t="e">
        <f t="shared" si="18"/>
        <v>#DIV/0!</v>
      </c>
      <c r="AQ36" s="42" t="e">
        <f t="shared" si="18"/>
        <v>#DIV/0!</v>
      </c>
      <c r="AR36" s="42" t="e">
        <f t="shared" si="18"/>
        <v>#DIV/0!</v>
      </c>
      <c r="AS36" s="42" t="e">
        <f t="shared" si="18"/>
        <v>#DIV/0!</v>
      </c>
      <c r="AT36" s="42" t="e">
        <f t="shared" si="18"/>
        <v>#DIV/0!</v>
      </c>
      <c r="AU36" s="42" t="e">
        <f t="shared" si="18"/>
        <v>#DIV/0!</v>
      </c>
      <c r="AV36" s="42" t="e">
        <f t="shared" si="18"/>
        <v>#DIV/0!</v>
      </c>
      <c r="AW36" s="42" t="e">
        <f t="shared" si="18"/>
        <v>#DIV/0!</v>
      </c>
      <c r="AX36" s="42" t="e">
        <f t="shared" si="18"/>
        <v>#DIV/0!</v>
      </c>
      <c r="AY36" s="42" t="e">
        <f t="shared" si="18"/>
        <v>#DIV/0!</v>
      </c>
      <c r="AZ36" s="42" t="e">
        <f t="shared" si="18"/>
        <v>#DIV/0!</v>
      </c>
      <c r="BA36" s="42" t="e">
        <f t="shared" si="18"/>
        <v>#DIV/0!</v>
      </c>
      <c r="BB36" s="42" t="e">
        <f t="shared" si="18"/>
        <v>#DIV/0!</v>
      </c>
      <c r="BC36" s="42" t="e">
        <f t="shared" si="18"/>
        <v>#DIV/0!</v>
      </c>
      <c r="BD36" s="42" t="e">
        <f t="shared" si="18"/>
        <v>#DIV/0!</v>
      </c>
      <c r="BE36" s="42" t="e">
        <f t="shared" si="18"/>
        <v>#DIV/0!</v>
      </c>
      <c r="BF36" s="42" t="e">
        <f t="shared" si="18"/>
        <v>#DIV/0!</v>
      </c>
      <c r="BG36" s="42" t="e">
        <f t="shared" si="18"/>
        <v>#DIV/0!</v>
      </c>
      <c r="BH36" s="42" t="e">
        <f t="shared" si="18"/>
        <v>#DIV/0!</v>
      </c>
      <c r="BI36" s="42" t="e">
        <f t="shared" ref="BI36:BM36" si="19">BI30</f>
        <v>#DIV/0!</v>
      </c>
      <c r="BJ36" s="42" t="e">
        <f t="shared" si="19"/>
        <v>#DIV/0!</v>
      </c>
      <c r="BK36" s="42" t="e">
        <f t="shared" si="19"/>
        <v>#DIV/0!</v>
      </c>
      <c r="BL36" s="42" t="e">
        <f t="shared" si="19"/>
        <v>#DIV/0!</v>
      </c>
      <c r="BM36" s="42" t="e">
        <f t="shared" si="19"/>
        <v>#DIV/0!</v>
      </c>
    </row>
    <row r="37" spans="2:67" hidden="1" x14ac:dyDescent="0.2">
      <c r="B37" s="22" t="s">
        <v>95</v>
      </c>
      <c r="C37" s="22"/>
      <c r="D37" s="22"/>
      <c r="E37" s="22"/>
      <c r="F37" s="42">
        <f t="shared" ref="F37:U37" si="20">F31</f>
        <v>0</v>
      </c>
      <c r="G37" s="42">
        <f t="shared" si="20"/>
        <v>0</v>
      </c>
      <c r="H37" s="42">
        <f t="shared" si="20"/>
        <v>0</v>
      </c>
      <c r="I37" s="42">
        <f t="shared" si="20"/>
        <v>0</v>
      </c>
      <c r="J37" s="42">
        <f t="shared" si="20"/>
        <v>0</v>
      </c>
      <c r="K37" s="42">
        <f t="shared" si="20"/>
        <v>0</v>
      </c>
      <c r="L37" s="42">
        <f t="shared" si="20"/>
        <v>0</v>
      </c>
      <c r="M37" s="42">
        <f t="shared" si="20"/>
        <v>0</v>
      </c>
      <c r="N37" s="42">
        <f t="shared" si="20"/>
        <v>0</v>
      </c>
      <c r="O37" s="42">
        <f t="shared" si="20"/>
        <v>0</v>
      </c>
      <c r="P37" s="42">
        <f t="shared" si="20"/>
        <v>0</v>
      </c>
      <c r="Q37" s="42">
        <f t="shared" si="20"/>
        <v>0</v>
      </c>
      <c r="R37" s="42">
        <f t="shared" si="20"/>
        <v>0</v>
      </c>
      <c r="S37" s="42">
        <f t="shared" si="20"/>
        <v>0</v>
      </c>
      <c r="T37" s="42">
        <f t="shared" si="20"/>
        <v>0</v>
      </c>
      <c r="U37" s="42">
        <f t="shared" si="20"/>
        <v>0</v>
      </c>
      <c r="V37" s="42">
        <f t="shared" si="18"/>
        <v>0</v>
      </c>
      <c r="W37" s="42">
        <f t="shared" si="18"/>
        <v>0</v>
      </c>
      <c r="X37" s="42">
        <f t="shared" si="18"/>
        <v>0</v>
      </c>
      <c r="Y37" s="42">
        <f t="shared" si="18"/>
        <v>0</v>
      </c>
      <c r="Z37" s="42">
        <f t="shared" si="18"/>
        <v>0</v>
      </c>
      <c r="AA37" s="42">
        <f t="shared" si="18"/>
        <v>0</v>
      </c>
      <c r="AB37" s="42">
        <f t="shared" si="18"/>
        <v>0</v>
      </c>
      <c r="AC37" s="42">
        <f t="shared" si="18"/>
        <v>0</v>
      </c>
      <c r="AD37" s="42">
        <f t="shared" si="18"/>
        <v>0</v>
      </c>
      <c r="AE37" s="42">
        <f t="shared" si="18"/>
        <v>0</v>
      </c>
      <c r="AF37" s="42">
        <f t="shared" si="18"/>
        <v>0</v>
      </c>
      <c r="AG37" s="42">
        <f t="shared" si="18"/>
        <v>0</v>
      </c>
      <c r="AH37" s="42">
        <f t="shared" si="18"/>
        <v>0</v>
      </c>
      <c r="AI37" s="42">
        <f t="shared" si="18"/>
        <v>0</v>
      </c>
      <c r="AJ37" s="42">
        <f t="shared" si="18"/>
        <v>0</v>
      </c>
      <c r="AK37" s="42">
        <f t="shared" si="18"/>
        <v>0</v>
      </c>
      <c r="AL37" s="42">
        <f t="shared" si="18"/>
        <v>0</v>
      </c>
      <c r="AM37" s="42">
        <f t="shared" si="18"/>
        <v>0</v>
      </c>
      <c r="AN37" s="42">
        <f t="shared" si="18"/>
        <v>0</v>
      </c>
      <c r="AO37" s="42">
        <f t="shared" si="18"/>
        <v>0</v>
      </c>
      <c r="AP37" s="42">
        <f t="shared" si="18"/>
        <v>0</v>
      </c>
      <c r="AQ37" s="42">
        <f t="shared" si="18"/>
        <v>0</v>
      </c>
      <c r="AR37" s="42">
        <f t="shared" si="18"/>
        <v>0</v>
      </c>
      <c r="AS37" s="42">
        <f t="shared" si="18"/>
        <v>0</v>
      </c>
      <c r="AT37" s="42">
        <f t="shared" si="18"/>
        <v>0</v>
      </c>
      <c r="AU37" s="42">
        <f t="shared" si="18"/>
        <v>0</v>
      </c>
      <c r="AV37" s="42">
        <f t="shared" si="18"/>
        <v>0</v>
      </c>
      <c r="AW37" s="42">
        <f t="shared" si="18"/>
        <v>0</v>
      </c>
      <c r="AX37" s="42">
        <f t="shared" si="18"/>
        <v>0</v>
      </c>
      <c r="AY37" s="42">
        <f t="shared" si="18"/>
        <v>0</v>
      </c>
      <c r="AZ37" s="42">
        <f t="shared" si="18"/>
        <v>0</v>
      </c>
      <c r="BA37" s="42">
        <f t="shared" si="18"/>
        <v>0</v>
      </c>
      <c r="BB37" s="42">
        <f t="shared" si="18"/>
        <v>0</v>
      </c>
      <c r="BC37" s="42">
        <f t="shared" si="18"/>
        <v>0</v>
      </c>
      <c r="BD37" s="42">
        <f t="shared" si="18"/>
        <v>0</v>
      </c>
      <c r="BE37" s="42">
        <f t="shared" si="18"/>
        <v>0</v>
      </c>
      <c r="BF37" s="42">
        <f t="shared" si="18"/>
        <v>0</v>
      </c>
      <c r="BG37" s="42">
        <f t="shared" si="18"/>
        <v>0</v>
      </c>
      <c r="BH37" s="42">
        <f t="shared" si="18"/>
        <v>0</v>
      </c>
      <c r="BI37" s="42">
        <f t="shared" ref="BI37:BM37" si="21">BI31</f>
        <v>0</v>
      </c>
      <c r="BJ37" s="42">
        <f t="shared" si="21"/>
        <v>0</v>
      </c>
      <c r="BK37" s="42">
        <f t="shared" si="21"/>
        <v>0</v>
      </c>
      <c r="BL37" s="42">
        <f t="shared" si="21"/>
        <v>0</v>
      </c>
      <c r="BM37" s="42">
        <f t="shared" si="21"/>
        <v>0</v>
      </c>
    </row>
    <row r="38" spans="2:67" hidden="1" x14ac:dyDescent="0.2">
      <c r="B38" s="22" t="s">
        <v>96</v>
      </c>
      <c r="C38" s="22"/>
      <c r="D38" s="22"/>
      <c r="E38" s="22"/>
      <c r="F38" s="42" t="e">
        <f t="shared" ref="F38:AK38" si="22">SUM(F35:F37)</f>
        <v>#DIV/0!</v>
      </c>
      <c r="G38" s="42" t="e">
        <f t="shared" si="22"/>
        <v>#DIV/0!</v>
      </c>
      <c r="H38" s="42" t="e">
        <f t="shared" si="22"/>
        <v>#DIV/0!</v>
      </c>
      <c r="I38" s="42" t="e">
        <f t="shared" si="22"/>
        <v>#DIV/0!</v>
      </c>
      <c r="J38" s="42" t="e">
        <f t="shared" si="22"/>
        <v>#DIV/0!</v>
      </c>
      <c r="K38" s="42" t="e">
        <f t="shared" si="22"/>
        <v>#DIV/0!</v>
      </c>
      <c r="L38" s="42" t="e">
        <f t="shared" si="22"/>
        <v>#DIV/0!</v>
      </c>
      <c r="M38" s="42" t="e">
        <f t="shared" si="22"/>
        <v>#DIV/0!</v>
      </c>
      <c r="N38" s="42" t="e">
        <f t="shared" si="22"/>
        <v>#DIV/0!</v>
      </c>
      <c r="O38" s="42" t="e">
        <f t="shared" si="22"/>
        <v>#DIV/0!</v>
      </c>
      <c r="P38" s="42" t="e">
        <f t="shared" si="22"/>
        <v>#DIV/0!</v>
      </c>
      <c r="Q38" s="42" t="e">
        <f t="shared" si="22"/>
        <v>#DIV/0!</v>
      </c>
      <c r="R38" s="42" t="e">
        <f t="shared" si="22"/>
        <v>#DIV/0!</v>
      </c>
      <c r="S38" s="42" t="e">
        <f t="shared" si="22"/>
        <v>#DIV/0!</v>
      </c>
      <c r="T38" s="42" t="e">
        <f t="shared" si="22"/>
        <v>#DIV/0!</v>
      </c>
      <c r="U38" s="42" t="e">
        <f t="shared" si="22"/>
        <v>#DIV/0!</v>
      </c>
      <c r="V38" s="42" t="e">
        <f t="shared" si="22"/>
        <v>#DIV/0!</v>
      </c>
      <c r="W38" s="42" t="e">
        <f t="shared" si="22"/>
        <v>#DIV/0!</v>
      </c>
      <c r="X38" s="42" t="e">
        <f t="shared" si="22"/>
        <v>#DIV/0!</v>
      </c>
      <c r="Y38" s="42" t="e">
        <f t="shared" si="22"/>
        <v>#DIV/0!</v>
      </c>
      <c r="Z38" s="42" t="e">
        <f t="shared" si="22"/>
        <v>#DIV/0!</v>
      </c>
      <c r="AA38" s="42" t="e">
        <f t="shared" si="22"/>
        <v>#DIV/0!</v>
      </c>
      <c r="AB38" s="42" t="e">
        <f t="shared" si="22"/>
        <v>#DIV/0!</v>
      </c>
      <c r="AC38" s="42" t="e">
        <f t="shared" si="22"/>
        <v>#DIV/0!</v>
      </c>
      <c r="AD38" s="42" t="e">
        <f t="shared" si="22"/>
        <v>#DIV/0!</v>
      </c>
      <c r="AE38" s="42" t="e">
        <f t="shared" si="22"/>
        <v>#DIV/0!</v>
      </c>
      <c r="AF38" s="42" t="e">
        <f t="shared" si="22"/>
        <v>#DIV/0!</v>
      </c>
      <c r="AG38" s="42" t="e">
        <f t="shared" si="22"/>
        <v>#DIV/0!</v>
      </c>
      <c r="AH38" s="42" t="e">
        <f t="shared" si="22"/>
        <v>#DIV/0!</v>
      </c>
      <c r="AI38" s="42" t="e">
        <f t="shared" si="22"/>
        <v>#DIV/0!</v>
      </c>
      <c r="AJ38" s="42" t="e">
        <f t="shared" si="22"/>
        <v>#DIV/0!</v>
      </c>
      <c r="AK38" s="42" t="e">
        <f t="shared" si="22"/>
        <v>#DIV/0!</v>
      </c>
      <c r="AL38" s="42" t="e">
        <f t="shared" ref="AL38:BM38" si="23">SUM(AL35:AL37)</f>
        <v>#DIV/0!</v>
      </c>
      <c r="AM38" s="42" t="e">
        <f t="shared" si="23"/>
        <v>#DIV/0!</v>
      </c>
      <c r="AN38" s="42" t="e">
        <f t="shared" si="23"/>
        <v>#DIV/0!</v>
      </c>
      <c r="AO38" s="42" t="e">
        <f t="shared" si="23"/>
        <v>#DIV/0!</v>
      </c>
      <c r="AP38" s="42" t="e">
        <f t="shared" si="23"/>
        <v>#DIV/0!</v>
      </c>
      <c r="AQ38" s="42" t="e">
        <f t="shared" si="23"/>
        <v>#DIV/0!</v>
      </c>
      <c r="AR38" s="42" t="e">
        <f t="shared" si="23"/>
        <v>#DIV/0!</v>
      </c>
      <c r="AS38" s="42" t="e">
        <f t="shared" si="23"/>
        <v>#DIV/0!</v>
      </c>
      <c r="AT38" s="42" t="e">
        <f t="shared" si="23"/>
        <v>#DIV/0!</v>
      </c>
      <c r="AU38" s="42" t="e">
        <f t="shared" si="23"/>
        <v>#DIV/0!</v>
      </c>
      <c r="AV38" s="42" t="e">
        <f t="shared" si="23"/>
        <v>#DIV/0!</v>
      </c>
      <c r="AW38" s="42" t="e">
        <f t="shared" si="23"/>
        <v>#DIV/0!</v>
      </c>
      <c r="AX38" s="42" t="e">
        <f t="shared" si="23"/>
        <v>#DIV/0!</v>
      </c>
      <c r="AY38" s="42" t="e">
        <f t="shared" si="23"/>
        <v>#DIV/0!</v>
      </c>
      <c r="AZ38" s="42" t="e">
        <f t="shared" si="23"/>
        <v>#DIV/0!</v>
      </c>
      <c r="BA38" s="42" t="e">
        <f t="shared" si="23"/>
        <v>#DIV/0!</v>
      </c>
      <c r="BB38" s="42" t="e">
        <f t="shared" si="23"/>
        <v>#DIV/0!</v>
      </c>
      <c r="BC38" s="42" t="e">
        <f t="shared" si="23"/>
        <v>#DIV/0!</v>
      </c>
      <c r="BD38" s="42" t="e">
        <f t="shared" si="23"/>
        <v>#DIV/0!</v>
      </c>
      <c r="BE38" s="42" t="e">
        <f t="shared" si="23"/>
        <v>#DIV/0!</v>
      </c>
      <c r="BF38" s="42" t="e">
        <f t="shared" si="23"/>
        <v>#DIV/0!</v>
      </c>
      <c r="BG38" s="42" t="e">
        <f t="shared" si="23"/>
        <v>#DIV/0!</v>
      </c>
      <c r="BH38" s="42" t="e">
        <f t="shared" si="23"/>
        <v>#DIV/0!</v>
      </c>
      <c r="BI38" s="42" t="e">
        <f t="shared" si="23"/>
        <v>#DIV/0!</v>
      </c>
      <c r="BJ38" s="42" t="e">
        <f t="shared" si="23"/>
        <v>#DIV/0!</v>
      </c>
      <c r="BK38" s="42" t="e">
        <f t="shared" si="23"/>
        <v>#DIV/0!</v>
      </c>
      <c r="BL38" s="42" t="e">
        <f t="shared" si="23"/>
        <v>#DIV/0!</v>
      </c>
      <c r="BM38" s="42" t="e">
        <f t="shared" si="23"/>
        <v>#DIV/0!</v>
      </c>
    </row>
  </sheetData>
  <conditionalFormatting sqref="A32:XFD32">
    <cfRule type="cellIs" dxfId="5" priority="4" operator="lessThan">
      <formula>0</formula>
    </cfRule>
  </conditionalFormatting>
  <conditionalFormatting sqref="B38">
    <cfRule type="cellIs" dxfId="4" priority="3" operator="lessThan">
      <formula>0</formula>
    </cfRule>
  </conditionalFormatting>
  <conditionalFormatting sqref="F38:BM38">
    <cfRule type="cellIs" dxfId="3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F283-4F27-4531-9279-2D1FD34B3802}">
  <dimension ref="B2:BN46"/>
  <sheetViews>
    <sheetView zoomScale="163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G10" sqref="G10"/>
    </sheetView>
  </sheetViews>
  <sheetFormatPr defaultColWidth="8.7109375" defaultRowHeight="11.25" x14ac:dyDescent="0.2"/>
  <cols>
    <col min="1" max="1" width="8.7109375" style="4"/>
    <col min="2" max="2" width="27" style="4" customWidth="1"/>
    <col min="3" max="3" width="13.7109375" style="4" customWidth="1"/>
    <col min="4" max="4" width="21.42578125" style="4" customWidth="1"/>
    <col min="5" max="5" width="8.7109375" style="4"/>
    <col min="6" max="9" width="12.5703125" style="4" customWidth="1"/>
    <col min="10" max="10" width="9.85546875" style="4" customWidth="1"/>
    <col min="11" max="12" width="9.140625" style="4" bestFit="1" customWidth="1"/>
    <col min="13" max="13" width="9" style="4" bestFit="1" customWidth="1"/>
    <col min="14" max="29" width="9.140625" style="4" bestFit="1" customWidth="1"/>
    <col min="30" max="30" width="9.85546875" style="4" bestFit="1" customWidth="1"/>
    <col min="31" max="33" width="9.140625" style="4" bestFit="1" customWidth="1"/>
    <col min="34" max="34" width="9.85546875" style="4" bestFit="1" customWidth="1"/>
    <col min="35" max="36" width="9.140625" style="4" bestFit="1" customWidth="1"/>
    <col min="37" max="37" width="9.85546875" style="4" bestFit="1" customWidth="1"/>
    <col min="38" max="41" width="9.140625" style="4" bestFit="1" customWidth="1"/>
    <col min="42" max="42" width="9.85546875" style="4" bestFit="1" customWidth="1"/>
    <col min="43" max="45" width="9.140625" style="4" bestFit="1" customWidth="1"/>
    <col min="46" max="46" width="9.85546875" style="4" bestFit="1" customWidth="1"/>
    <col min="47" max="48" width="9.140625" style="4" bestFit="1" customWidth="1"/>
    <col min="49" max="49" width="9.85546875" style="4" bestFit="1" customWidth="1"/>
    <col min="50" max="53" width="9.140625" style="4" bestFit="1" customWidth="1"/>
    <col min="54" max="54" width="11.140625" style="4" bestFit="1" customWidth="1"/>
    <col min="55" max="57" width="9.140625" style="4" bestFit="1" customWidth="1"/>
    <col min="58" max="58" width="11.140625" style="4" bestFit="1" customWidth="1"/>
    <col min="59" max="60" width="9.140625" style="4" bestFit="1" customWidth="1"/>
    <col min="61" max="61" width="11.140625" style="4" bestFit="1" customWidth="1"/>
    <col min="62" max="65" width="9.140625" style="4" bestFit="1" customWidth="1"/>
    <col min="66" max="16384" width="8.7109375" style="4"/>
  </cols>
  <sheetData>
    <row r="2" spans="2:66" s="2" customFormat="1" x14ac:dyDescent="0.2">
      <c r="B2" s="2" t="s">
        <v>0</v>
      </c>
      <c r="F2" s="7">
        <v>1</v>
      </c>
      <c r="G2" s="7">
        <v>1</v>
      </c>
      <c r="H2" s="7">
        <v>1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2</v>
      </c>
      <c r="S2" s="7">
        <v>2</v>
      </c>
      <c r="T2" s="7">
        <v>2</v>
      </c>
      <c r="U2" s="7">
        <v>2</v>
      </c>
      <c r="V2" s="7">
        <v>2</v>
      </c>
      <c r="W2" s="7">
        <v>2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7">
        <v>2</v>
      </c>
      <c r="AD2" s="8">
        <v>3</v>
      </c>
      <c r="AE2" s="8">
        <v>3</v>
      </c>
      <c r="AF2" s="8">
        <v>3</v>
      </c>
      <c r="AG2" s="8">
        <v>3</v>
      </c>
      <c r="AH2" s="8">
        <v>3</v>
      </c>
      <c r="AI2" s="8">
        <v>3</v>
      </c>
      <c r="AJ2" s="8">
        <v>3</v>
      </c>
      <c r="AK2" s="8">
        <v>3</v>
      </c>
      <c r="AL2" s="8">
        <v>3</v>
      </c>
      <c r="AM2" s="8">
        <v>3</v>
      </c>
      <c r="AN2" s="8">
        <v>3</v>
      </c>
      <c r="AO2" s="8">
        <v>3</v>
      </c>
      <c r="AP2" s="8">
        <v>4</v>
      </c>
      <c r="AQ2" s="8">
        <v>4</v>
      </c>
      <c r="AR2" s="8">
        <v>4</v>
      </c>
      <c r="AS2" s="8">
        <v>4</v>
      </c>
      <c r="AT2" s="8">
        <v>4</v>
      </c>
      <c r="AU2" s="8">
        <v>4</v>
      </c>
      <c r="AV2" s="8">
        <v>4</v>
      </c>
      <c r="AW2" s="8">
        <v>4</v>
      </c>
      <c r="AX2" s="8">
        <v>4</v>
      </c>
      <c r="AY2" s="8">
        <v>4</v>
      </c>
      <c r="AZ2" s="8">
        <v>4</v>
      </c>
      <c r="BA2" s="8">
        <v>4</v>
      </c>
      <c r="BB2" s="8">
        <v>5</v>
      </c>
      <c r="BC2" s="8">
        <v>5</v>
      </c>
      <c r="BD2" s="8">
        <v>5</v>
      </c>
      <c r="BE2" s="8">
        <v>5</v>
      </c>
      <c r="BF2" s="8">
        <v>5</v>
      </c>
      <c r="BG2" s="8">
        <v>5</v>
      </c>
      <c r="BH2" s="8">
        <v>5</v>
      </c>
      <c r="BI2" s="8">
        <v>5</v>
      </c>
      <c r="BJ2" s="8">
        <v>5</v>
      </c>
      <c r="BK2" s="8">
        <v>5</v>
      </c>
      <c r="BL2" s="8">
        <v>5</v>
      </c>
      <c r="BM2" s="8">
        <v>5</v>
      </c>
    </row>
    <row r="3" spans="2:66" s="2" customFormat="1" x14ac:dyDescent="0.2">
      <c r="B3" s="2" t="s">
        <v>79</v>
      </c>
      <c r="F3" s="1">
        <f>Assumptions!D13</f>
        <v>45017</v>
      </c>
      <c r="G3" s="1">
        <f>EDATE(F3,1)</f>
        <v>45047</v>
      </c>
      <c r="H3" s="1">
        <f t="shared" ref="H3:BM3" si="0">EDATE(G3,1)</f>
        <v>45078</v>
      </c>
      <c r="I3" s="1">
        <f t="shared" si="0"/>
        <v>45108</v>
      </c>
      <c r="J3" s="1">
        <f t="shared" si="0"/>
        <v>45139</v>
      </c>
      <c r="K3" s="1">
        <f t="shared" si="0"/>
        <v>45170</v>
      </c>
      <c r="L3" s="1">
        <f t="shared" si="0"/>
        <v>45200</v>
      </c>
      <c r="M3" s="1">
        <f t="shared" si="0"/>
        <v>45231</v>
      </c>
      <c r="N3" s="1">
        <f t="shared" si="0"/>
        <v>45261</v>
      </c>
      <c r="O3" s="1">
        <f t="shared" si="0"/>
        <v>45292</v>
      </c>
      <c r="P3" s="1">
        <f t="shared" si="0"/>
        <v>45323</v>
      </c>
      <c r="Q3" s="1">
        <f t="shared" si="0"/>
        <v>45352</v>
      </c>
      <c r="R3" s="1">
        <f t="shared" si="0"/>
        <v>45383</v>
      </c>
      <c r="S3" s="1">
        <f t="shared" si="0"/>
        <v>45413</v>
      </c>
      <c r="T3" s="1">
        <f t="shared" si="0"/>
        <v>45444</v>
      </c>
      <c r="U3" s="1">
        <f t="shared" si="0"/>
        <v>45474</v>
      </c>
      <c r="V3" s="1">
        <f t="shared" si="0"/>
        <v>45505</v>
      </c>
      <c r="W3" s="1">
        <f t="shared" si="0"/>
        <v>45536</v>
      </c>
      <c r="X3" s="1">
        <f t="shared" si="0"/>
        <v>45566</v>
      </c>
      <c r="Y3" s="1">
        <f t="shared" si="0"/>
        <v>45597</v>
      </c>
      <c r="Z3" s="1">
        <f t="shared" si="0"/>
        <v>45627</v>
      </c>
      <c r="AA3" s="1">
        <f t="shared" si="0"/>
        <v>45658</v>
      </c>
      <c r="AB3" s="1">
        <f t="shared" si="0"/>
        <v>45689</v>
      </c>
      <c r="AC3" s="1">
        <f t="shared" si="0"/>
        <v>45717</v>
      </c>
      <c r="AD3" s="1">
        <f t="shared" si="0"/>
        <v>45748</v>
      </c>
      <c r="AE3" s="1">
        <f t="shared" si="0"/>
        <v>45778</v>
      </c>
      <c r="AF3" s="1">
        <f t="shared" si="0"/>
        <v>45809</v>
      </c>
      <c r="AG3" s="1">
        <f t="shared" si="0"/>
        <v>45839</v>
      </c>
      <c r="AH3" s="1">
        <f t="shared" si="0"/>
        <v>45870</v>
      </c>
      <c r="AI3" s="1">
        <f t="shared" si="0"/>
        <v>45901</v>
      </c>
      <c r="AJ3" s="1">
        <f t="shared" si="0"/>
        <v>45931</v>
      </c>
      <c r="AK3" s="1">
        <f t="shared" si="0"/>
        <v>45962</v>
      </c>
      <c r="AL3" s="1">
        <f t="shared" si="0"/>
        <v>45992</v>
      </c>
      <c r="AM3" s="1">
        <f t="shared" si="0"/>
        <v>46023</v>
      </c>
      <c r="AN3" s="1">
        <f t="shared" si="0"/>
        <v>46054</v>
      </c>
      <c r="AO3" s="1">
        <f t="shared" si="0"/>
        <v>46082</v>
      </c>
      <c r="AP3" s="1">
        <f t="shared" si="0"/>
        <v>46113</v>
      </c>
      <c r="AQ3" s="1">
        <f t="shared" si="0"/>
        <v>46143</v>
      </c>
      <c r="AR3" s="1">
        <f t="shared" si="0"/>
        <v>46174</v>
      </c>
      <c r="AS3" s="1">
        <f t="shared" si="0"/>
        <v>46204</v>
      </c>
      <c r="AT3" s="1">
        <f t="shared" si="0"/>
        <v>46235</v>
      </c>
      <c r="AU3" s="1">
        <f t="shared" si="0"/>
        <v>46266</v>
      </c>
      <c r="AV3" s="1">
        <f t="shared" si="0"/>
        <v>46296</v>
      </c>
      <c r="AW3" s="1">
        <f t="shared" si="0"/>
        <v>46327</v>
      </c>
      <c r="AX3" s="1">
        <f t="shared" si="0"/>
        <v>46357</v>
      </c>
      <c r="AY3" s="1">
        <f t="shared" si="0"/>
        <v>46388</v>
      </c>
      <c r="AZ3" s="1">
        <f t="shared" si="0"/>
        <v>46419</v>
      </c>
      <c r="BA3" s="1">
        <f t="shared" si="0"/>
        <v>46447</v>
      </c>
      <c r="BB3" s="1">
        <f t="shared" si="0"/>
        <v>46478</v>
      </c>
      <c r="BC3" s="1">
        <f t="shared" si="0"/>
        <v>46508</v>
      </c>
      <c r="BD3" s="1">
        <f t="shared" si="0"/>
        <v>46539</v>
      </c>
      <c r="BE3" s="1">
        <f t="shared" si="0"/>
        <v>46569</v>
      </c>
      <c r="BF3" s="1">
        <f t="shared" si="0"/>
        <v>46600</v>
      </c>
      <c r="BG3" s="1">
        <f t="shared" si="0"/>
        <v>46631</v>
      </c>
      <c r="BH3" s="1">
        <f t="shared" si="0"/>
        <v>46661</v>
      </c>
      <c r="BI3" s="1">
        <f t="shared" si="0"/>
        <v>46692</v>
      </c>
      <c r="BJ3" s="1">
        <f t="shared" si="0"/>
        <v>46722</v>
      </c>
      <c r="BK3" s="1">
        <f t="shared" si="0"/>
        <v>46753</v>
      </c>
      <c r="BL3" s="1">
        <f t="shared" si="0"/>
        <v>46784</v>
      </c>
      <c r="BM3" s="1">
        <f t="shared" si="0"/>
        <v>46813</v>
      </c>
      <c r="BN3" s="1"/>
    </row>
    <row r="4" spans="2:66" s="2" customFormat="1" x14ac:dyDescent="0.2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2:66" s="2" customFormat="1" x14ac:dyDescent="0.2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8" spans="2:66" s="3" customFormat="1" x14ac:dyDescent="0.2">
      <c r="B8" s="3" t="s">
        <v>80</v>
      </c>
      <c r="C8" s="3" t="s">
        <v>9</v>
      </c>
    </row>
    <row r="10" spans="2:66" x14ac:dyDescent="0.2">
      <c r="B10" s="4" t="str">
        <f>'Monthly Cashflow '!B10</f>
        <v>Revenue Stream 1</v>
      </c>
      <c r="C10" s="4" t="s">
        <v>98</v>
      </c>
      <c r="F10" s="13">
        <f>SUMIF(Assumptions!$2:$2,'Monthly Cashflow Worst Case'!F$2,Assumptions!50:50)/12</f>
        <v>625</v>
      </c>
      <c r="G10" s="13">
        <f>SUMIF(Assumptions!$2:$2,'Monthly Cashflow Worst Case'!G$2,Assumptions!50:50)/12</f>
        <v>625</v>
      </c>
      <c r="H10" s="13">
        <f>SUMIF(Assumptions!$2:$2,'Monthly Cashflow Worst Case'!H$2,Assumptions!50:50)/12</f>
        <v>625</v>
      </c>
      <c r="I10" s="13">
        <f>SUMIF(Assumptions!$2:$2,'Monthly Cashflow Worst Case'!I$2,Assumptions!50:50)/12</f>
        <v>625</v>
      </c>
      <c r="J10" s="13">
        <f>SUMIF(Assumptions!$2:$2,'Monthly Cashflow Worst Case'!J$2,Assumptions!50:50)/12</f>
        <v>625</v>
      </c>
      <c r="K10" s="13">
        <f>SUMIF(Assumptions!$2:$2,'Monthly Cashflow Worst Case'!K$2,Assumptions!50:50)/12</f>
        <v>625</v>
      </c>
      <c r="L10" s="13">
        <f>SUMIF(Assumptions!$2:$2,'Monthly Cashflow Worst Case'!L$2,Assumptions!50:50)/12</f>
        <v>625</v>
      </c>
      <c r="M10" s="13">
        <f>SUMIF(Assumptions!$2:$2,'Monthly Cashflow Worst Case'!M$2,Assumptions!50:50)/12</f>
        <v>625</v>
      </c>
      <c r="N10" s="13">
        <f>SUMIF(Assumptions!$2:$2,'Monthly Cashflow Worst Case'!N$2,Assumptions!50:50)/12</f>
        <v>625</v>
      </c>
      <c r="O10" s="13">
        <f>SUMIF(Assumptions!$2:$2,'Monthly Cashflow Worst Case'!O$2,Assumptions!50:50)/12</f>
        <v>625</v>
      </c>
      <c r="P10" s="13">
        <f>SUMIF(Assumptions!$2:$2,'Monthly Cashflow Worst Case'!P$2,Assumptions!50:50)/12</f>
        <v>625</v>
      </c>
      <c r="Q10" s="13">
        <f>SUMIF(Assumptions!$2:$2,'Monthly Cashflow Worst Case'!Q$2,Assumptions!50:50)/12</f>
        <v>625</v>
      </c>
      <c r="R10" s="13">
        <f>SUMIF(Assumptions!$2:$2,'Monthly Cashflow Worst Case'!R$2,Assumptions!50:50)/12</f>
        <v>1287.5</v>
      </c>
      <c r="S10" s="13">
        <f>SUMIF(Assumptions!$2:$2,'Monthly Cashflow Worst Case'!S$2,Assumptions!50:50)/12</f>
        <v>1287.5</v>
      </c>
      <c r="T10" s="13">
        <f>SUMIF(Assumptions!$2:$2,'Monthly Cashflow Worst Case'!T$2,Assumptions!50:50)/12</f>
        <v>1287.5</v>
      </c>
      <c r="U10" s="13">
        <f>SUMIF(Assumptions!$2:$2,'Monthly Cashflow Worst Case'!U$2,Assumptions!50:50)/12</f>
        <v>1287.5</v>
      </c>
      <c r="V10" s="13">
        <f>SUMIF(Assumptions!$2:$2,'Monthly Cashflow Worst Case'!V$2,Assumptions!50:50)/12</f>
        <v>1287.5</v>
      </c>
      <c r="W10" s="13">
        <f>SUMIF(Assumptions!$2:$2,'Monthly Cashflow Worst Case'!W$2,Assumptions!50:50)/12</f>
        <v>1287.5</v>
      </c>
      <c r="X10" s="13">
        <f>SUMIF(Assumptions!$2:$2,'Monthly Cashflow Worst Case'!X$2,Assumptions!50:50)/12</f>
        <v>1287.5</v>
      </c>
      <c r="Y10" s="13">
        <f>SUMIF(Assumptions!$2:$2,'Monthly Cashflow Worst Case'!Y$2,Assumptions!50:50)/12</f>
        <v>1287.5</v>
      </c>
      <c r="Z10" s="13">
        <f>SUMIF(Assumptions!$2:$2,'Monthly Cashflow Worst Case'!Z$2,Assumptions!50:50)/12</f>
        <v>1287.5</v>
      </c>
      <c r="AA10" s="13">
        <f>SUMIF(Assumptions!$2:$2,'Monthly Cashflow Worst Case'!AA$2,Assumptions!50:50)/12</f>
        <v>1287.5</v>
      </c>
      <c r="AB10" s="13">
        <f>SUMIF(Assumptions!$2:$2,'Monthly Cashflow Worst Case'!AB$2,Assumptions!50:50)/12</f>
        <v>1287.5</v>
      </c>
      <c r="AC10" s="13">
        <f>SUMIF(Assumptions!$2:$2,'Monthly Cashflow Worst Case'!AC$2,Assumptions!50:50)/12</f>
        <v>1287.5</v>
      </c>
      <c r="AD10" s="13">
        <f>SUMIF(Assumptions!$2:$2,'Monthly Cashflow Worst Case'!AD$2,Assumptions!50:50)/12</f>
        <v>1989.1875</v>
      </c>
      <c r="AE10" s="13">
        <f>SUMIF(Assumptions!$2:$2,'Monthly Cashflow Worst Case'!AE$2,Assumptions!50:50)/12</f>
        <v>1989.1875</v>
      </c>
      <c r="AF10" s="13">
        <f>SUMIF(Assumptions!$2:$2,'Monthly Cashflow Worst Case'!AF$2,Assumptions!50:50)/12</f>
        <v>1989.1875</v>
      </c>
      <c r="AG10" s="13">
        <f>SUMIF(Assumptions!$2:$2,'Monthly Cashflow Worst Case'!AG$2,Assumptions!50:50)/12</f>
        <v>1989.1875</v>
      </c>
      <c r="AH10" s="13">
        <f>SUMIF(Assumptions!$2:$2,'Monthly Cashflow Worst Case'!AH$2,Assumptions!50:50)/12</f>
        <v>1989.1875</v>
      </c>
      <c r="AI10" s="13">
        <f>SUMIF(Assumptions!$2:$2,'Monthly Cashflow Worst Case'!AI$2,Assumptions!50:50)/12</f>
        <v>1989.1875</v>
      </c>
      <c r="AJ10" s="13">
        <f>SUMIF(Assumptions!$2:$2,'Monthly Cashflow Worst Case'!AJ$2,Assumptions!50:50)/12</f>
        <v>1989.1875</v>
      </c>
      <c r="AK10" s="13">
        <f>SUMIF(Assumptions!$2:$2,'Monthly Cashflow Worst Case'!AK$2,Assumptions!50:50)/12</f>
        <v>1989.1875</v>
      </c>
      <c r="AL10" s="13">
        <f>SUMIF(Assumptions!$2:$2,'Monthly Cashflow Worst Case'!AL$2,Assumptions!50:50)/12</f>
        <v>1989.1875</v>
      </c>
      <c r="AM10" s="13">
        <f>SUMIF(Assumptions!$2:$2,'Monthly Cashflow Worst Case'!AM$2,Assumptions!50:50)/12</f>
        <v>1989.1875</v>
      </c>
      <c r="AN10" s="13">
        <f>SUMIF(Assumptions!$2:$2,'Monthly Cashflow Worst Case'!AN$2,Assumptions!50:50)/12</f>
        <v>1989.1875</v>
      </c>
      <c r="AO10" s="13">
        <f>SUMIF(Assumptions!$2:$2,'Monthly Cashflow Worst Case'!AO$2,Assumptions!50:50)/12</f>
        <v>1989.1875</v>
      </c>
      <c r="AP10" s="13">
        <f>SUMIF(Assumptions!$2:$2,'Monthly Cashflow Worst Case'!AP$2,Assumptions!50:50)/12</f>
        <v>2731.8174999999997</v>
      </c>
      <c r="AQ10" s="13">
        <f>SUMIF(Assumptions!$2:$2,'Monthly Cashflow Worst Case'!AQ$2,Assumptions!50:50)/12</f>
        <v>2731.8174999999997</v>
      </c>
      <c r="AR10" s="13">
        <f>SUMIF(Assumptions!$2:$2,'Monthly Cashflow Worst Case'!AR$2,Assumptions!50:50)/12</f>
        <v>2731.8174999999997</v>
      </c>
      <c r="AS10" s="13">
        <f>SUMIF(Assumptions!$2:$2,'Monthly Cashflow Worst Case'!AS$2,Assumptions!50:50)/12</f>
        <v>2731.8174999999997</v>
      </c>
      <c r="AT10" s="13">
        <f>SUMIF(Assumptions!$2:$2,'Monthly Cashflow Worst Case'!AT$2,Assumptions!50:50)/12</f>
        <v>2731.8174999999997</v>
      </c>
      <c r="AU10" s="13">
        <f>SUMIF(Assumptions!$2:$2,'Monthly Cashflow Worst Case'!AU$2,Assumptions!50:50)/12</f>
        <v>2731.8174999999997</v>
      </c>
      <c r="AV10" s="13">
        <f>SUMIF(Assumptions!$2:$2,'Monthly Cashflow Worst Case'!AV$2,Assumptions!50:50)/12</f>
        <v>2731.8174999999997</v>
      </c>
      <c r="AW10" s="13">
        <f>SUMIF(Assumptions!$2:$2,'Monthly Cashflow Worst Case'!AW$2,Assumptions!50:50)/12</f>
        <v>2731.8174999999997</v>
      </c>
      <c r="AX10" s="13">
        <f>SUMIF(Assumptions!$2:$2,'Monthly Cashflow Worst Case'!AX$2,Assumptions!50:50)/12</f>
        <v>2731.8174999999997</v>
      </c>
      <c r="AY10" s="13">
        <f>SUMIF(Assumptions!$2:$2,'Monthly Cashflow Worst Case'!AY$2,Assumptions!50:50)/12</f>
        <v>2731.8174999999997</v>
      </c>
      <c r="AZ10" s="13">
        <f>SUMIF(Assumptions!$2:$2,'Monthly Cashflow Worst Case'!AZ$2,Assumptions!50:50)/12</f>
        <v>2731.8174999999997</v>
      </c>
      <c r="BA10" s="13">
        <f>SUMIF(Assumptions!$2:$2,'Monthly Cashflow Worst Case'!BA$2,Assumptions!50:50)/12</f>
        <v>2731.8174999999997</v>
      </c>
      <c r="BB10" s="13">
        <f>SUMIF(Assumptions!$2:$2,'Monthly Cashflow Worst Case'!BB$2,Assumptions!50:50)/12</f>
        <v>3517.2150312500003</v>
      </c>
      <c r="BC10" s="13">
        <f>SUMIF(Assumptions!$2:$2,'Monthly Cashflow Worst Case'!BC$2,Assumptions!50:50)/12</f>
        <v>3517.2150312500003</v>
      </c>
      <c r="BD10" s="13">
        <f>SUMIF(Assumptions!$2:$2,'Monthly Cashflow Worst Case'!BD$2,Assumptions!50:50)/12</f>
        <v>3517.2150312500003</v>
      </c>
      <c r="BE10" s="13">
        <f>SUMIF(Assumptions!$2:$2,'Monthly Cashflow Worst Case'!BE$2,Assumptions!50:50)/12</f>
        <v>3517.2150312500003</v>
      </c>
      <c r="BF10" s="13">
        <f>SUMIF(Assumptions!$2:$2,'Monthly Cashflow Worst Case'!BF$2,Assumptions!50:50)/12</f>
        <v>3517.2150312500003</v>
      </c>
      <c r="BG10" s="13">
        <f>SUMIF(Assumptions!$2:$2,'Monthly Cashflow Worst Case'!BG$2,Assumptions!50:50)/12</f>
        <v>3517.2150312500003</v>
      </c>
      <c r="BH10" s="13">
        <f>SUMIF(Assumptions!$2:$2,'Monthly Cashflow Worst Case'!BH$2,Assumptions!50:50)/12</f>
        <v>3517.2150312500003</v>
      </c>
      <c r="BI10" s="13">
        <f>SUMIF(Assumptions!$2:$2,'Monthly Cashflow Worst Case'!BI$2,Assumptions!50:50)/12</f>
        <v>3517.2150312500003</v>
      </c>
      <c r="BJ10" s="13">
        <f>SUMIF(Assumptions!$2:$2,'Monthly Cashflow Worst Case'!BJ$2,Assumptions!50:50)/12</f>
        <v>3517.2150312500003</v>
      </c>
      <c r="BK10" s="13">
        <f>SUMIF(Assumptions!$2:$2,'Monthly Cashflow Worst Case'!BK$2,Assumptions!50:50)/12</f>
        <v>3517.2150312500003</v>
      </c>
      <c r="BL10" s="13">
        <f>SUMIF(Assumptions!$2:$2,'Monthly Cashflow Worst Case'!BL$2,Assumptions!50:50)/12</f>
        <v>3517.2150312500003</v>
      </c>
      <c r="BM10" s="13">
        <f>SUMIF(Assumptions!$2:$2,'Monthly Cashflow Worst Case'!BM$2,Assumptions!50:50)/12</f>
        <v>3517.2150312500003</v>
      </c>
    </row>
    <row r="11" spans="2:66" x14ac:dyDescent="0.2">
      <c r="B11" s="4" t="str">
        <f>'Monthly Cashflow '!B11</f>
        <v>Revenue Stream 2</v>
      </c>
      <c r="F11" s="13">
        <f>SUMIF(Assumptions!$2:$2,'Monthly Cashflow Worst Case'!F$2,Assumptions!71:71)/3</f>
        <v>15416.666666666666</v>
      </c>
      <c r="J11" s="13">
        <f>SUMIF(Assumptions!$2:$2,'Monthly Cashflow Worst Case'!J$2,Assumptions!71:71)/3</f>
        <v>15416.666666666666</v>
      </c>
      <c r="M11" s="13">
        <f>SUMIF(Assumptions!$2:$2,'Monthly Cashflow Worst Case'!M$2,Assumptions!71:71)/3</f>
        <v>15416.666666666666</v>
      </c>
      <c r="R11" s="13">
        <f>SUMIF(Assumptions!$2:$2,'Monthly Cashflow Worst Case'!R$2,Assumptions!71:71)/3</f>
        <v>57041.666666666664</v>
      </c>
      <c r="V11" s="13">
        <f>SUMIF(Assumptions!$2:$2,'Monthly Cashflow Worst Case'!V$2,Assumptions!71:71)/3</f>
        <v>57041.666666666664</v>
      </c>
      <c r="Y11" s="13">
        <f>SUMIF(Assumptions!$2:$2,'Monthly Cashflow Worst Case'!Y$2,Assumptions!71:71)/3</f>
        <v>57041.666666666664</v>
      </c>
      <c r="AD11" s="13">
        <f>SUMIF(Assumptions!$2:$2,'Monthly Cashflow Worst Case'!AD$2,Assumptions!71:71)/3</f>
        <v>195915</v>
      </c>
      <c r="AH11" s="13">
        <f>SUMIF(Assumptions!$2:$2,'Monthly Cashflow Worst Case'!AH$2,Assumptions!71:71)/3</f>
        <v>195915</v>
      </c>
      <c r="AK11" s="13">
        <f>SUMIF(Assumptions!$2:$2,'Monthly Cashflow Worst Case'!AK$2,Assumptions!71:71)/3</f>
        <v>195915</v>
      </c>
      <c r="AP11" s="13">
        <f>SUMIF(Assumptions!$2:$2,'Monthly Cashflow Worst Case'!AP$2,Assumptions!71:71)/3</f>
        <v>507140.49999999994</v>
      </c>
      <c r="AT11" s="13">
        <f>SUMIF(Assumptions!$2:$2,'Monthly Cashflow Worst Case'!AT$2,Assumptions!71:71)/3</f>
        <v>507140.49999999994</v>
      </c>
      <c r="AW11" s="13">
        <f>SUMIF(Assumptions!$2:$2,'Monthly Cashflow Worst Case'!AW$2,Assumptions!71:71)/3</f>
        <v>507140.49999999994</v>
      </c>
      <c r="BB11" s="13">
        <f>SUMIF(Assumptions!$2:$2,'Monthly Cashflow Worst Case'!BB$2,Assumptions!71:71)/3</f>
        <v>1094998.3499999999</v>
      </c>
      <c r="BF11" s="13">
        <f>SUMIF(Assumptions!$2:$2,'Monthly Cashflow Worst Case'!BF$2,Assumptions!71:71)/3</f>
        <v>1094998.3499999999</v>
      </c>
      <c r="BI11" s="13">
        <f>SUMIF(Assumptions!$2:$2,'Monthly Cashflow Worst Case'!BI$2,Assumptions!71:71)/3</f>
        <v>1094998.3499999999</v>
      </c>
    </row>
    <row r="12" spans="2:66" x14ac:dyDescent="0.2">
      <c r="B12" s="16" t="s">
        <v>84</v>
      </c>
      <c r="F12" s="18">
        <f t="shared" ref="F12:AK12" si="1">SUM(F10:F11)</f>
        <v>16041.666666666666</v>
      </c>
      <c r="G12" s="18">
        <f t="shared" si="1"/>
        <v>625</v>
      </c>
      <c r="H12" s="18">
        <f t="shared" si="1"/>
        <v>625</v>
      </c>
      <c r="I12" s="18">
        <f t="shared" si="1"/>
        <v>625</v>
      </c>
      <c r="J12" s="18">
        <f t="shared" si="1"/>
        <v>16041.666666666666</v>
      </c>
      <c r="K12" s="18">
        <f t="shared" si="1"/>
        <v>625</v>
      </c>
      <c r="L12" s="18">
        <f t="shared" si="1"/>
        <v>625</v>
      </c>
      <c r="M12" s="18">
        <f t="shared" si="1"/>
        <v>16041.666666666666</v>
      </c>
      <c r="N12" s="18">
        <f t="shared" si="1"/>
        <v>625</v>
      </c>
      <c r="O12" s="18">
        <f t="shared" si="1"/>
        <v>625</v>
      </c>
      <c r="P12" s="18">
        <f t="shared" si="1"/>
        <v>625</v>
      </c>
      <c r="Q12" s="18">
        <f t="shared" si="1"/>
        <v>625</v>
      </c>
      <c r="R12" s="18">
        <f t="shared" si="1"/>
        <v>58329.166666666664</v>
      </c>
      <c r="S12" s="18">
        <f t="shared" si="1"/>
        <v>1287.5</v>
      </c>
      <c r="T12" s="18">
        <f t="shared" si="1"/>
        <v>1287.5</v>
      </c>
      <c r="U12" s="18">
        <f t="shared" si="1"/>
        <v>1287.5</v>
      </c>
      <c r="V12" s="18">
        <f t="shared" si="1"/>
        <v>58329.166666666664</v>
      </c>
      <c r="W12" s="18">
        <f t="shared" si="1"/>
        <v>1287.5</v>
      </c>
      <c r="X12" s="18">
        <f t="shared" si="1"/>
        <v>1287.5</v>
      </c>
      <c r="Y12" s="18">
        <f t="shared" si="1"/>
        <v>58329.166666666664</v>
      </c>
      <c r="Z12" s="18">
        <f t="shared" si="1"/>
        <v>1287.5</v>
      </c>
      <c r="AA12" s="18">
        <f t="shared" si="1"/>
        <v>1287.5</v>
      </c>
      <c r="AB12" s="18">
        <f t="shared" si="1"/>
        <v>1287.5</v>
      </c>
      <c r="AC12" s="18">
        <f t="shared" si="1"/>
        <v>1287.5</v>
      </c>
      <c r="AD12" s="18">
        <f t="shared" si="1"/>
        <v>197904.1875</v>
      </c>
      <c r="AE12" s="18">
        <f t="shared" si="1"/>
        <v>1989.1875</v>
      </c>
      <c r="AF12" s="18">
        <f t="shared" si="1"/>
        <v>1989.1875</v>
      </c>
      <c r="AG12" s="18">
        <f t="shared" si="1"/>
        <v>1989.1875</v>
      </c>
      <c r="AH12" s="18">
        <f t="shared" si="1"/>
        <v>197904.1875</v>
      </c>
      <c r="AI12" s="18">
        <f t="shared" si="1"/>
        <v>1989.1875</v>
      </c>
      <c r="AJ12" s="18">
        <f t="shared" si="1"/>
        <v>1989.1875</v>
      </c>
      <c r="AK12" s="18">
        <f t="shared" si="1"/>
        <v>197904.1875</v>
      </c>
      <c r="AL12" s="18">
        <f t="shared" ref="AL12:BM12" si="2">SUM(AL10:AL11)</f>
        <v>1989.1875</v>
      </c>
      <c r="AM12" s="18">
        <f t="shared" si="2"/>
        <v>1989.1875</v>
      </c>
      <c r="AN12" s="18">
        <f t="shared" si="2"/>
        <v>1989.1875</v>
      </c>
      <c r="AO12" s="18">
        <f t="shared" si="2"/>
        <v>1989.1875</v>
      </c>
      <c r="AP12" s="18">
        <f t="shared" si="2"/>
        <v>509872.31749999995</v>
      </c>
      <c r="AQ12" s="18">
        <f t="shared" si="2"/>
        <v>2731.8174999999997</v>
      </c>
      <c r="AR12" s="18">
        <f t="shared" si="2"/>
        <v>2731.8174999999997</v>
      </c>
      <c r="AS12" s="18">
        <f t="shared" si="2"/>
        <v>2731.8174999999997</v>
      </c>
      <c r="AT12" s="18">
        <f t="shared" si="2"/>
        <v>509872.31749999995</v>
      </c>
      <c r="AU12" s="18">
        <f t="shared" si="2"/>
        <v>2731.8174999999997</v>
      </c>
      <c r="AV12" s="18">
        <f t="shared" si="2"/>
        <v>2731.8174999999997</v>
      </c>
      <c r="AW12" s="18">
        <f t="shared" si="2"/>
        <v>509872.31749999995</v>
      </c>
      <c r="AX12" s="18">
        <f t="shared" si="2"/>
        <v>2731.8174999999997</v>
      </c>
      <c r="AY12" s="18">
        <f t="shared" si="2"/>
        <v>2731.8174999999997</v>
      </c>
      <c r="AZ12" s="18">
        <f t="shared" si="2"/>
        <v>2731.8174999999997</v>
      </c>
      <c r="BA12" s="18">
        <f t="shared" si="2"/>
        <v>2731.8174999999997</v>
      </c>
      <c r="BB12" s="18">
        <f t="shared" si="2"/>
        <v>1098515.5650312498</v>
      </c>
      <c r="BC12" s="18">
        <f t="shared" si="2"/>
        <v>3517.2150312500003</v>
      </c>
      <c r="BD12" s="18">
        <f t="shared" si="2"/>
        <v>3517.2150312500003</v>
      </c>
      <c r="BE12" s="18">
        <f t="shared" si="2"/>
        <v>3517.2150312500003</v>
      </c>
      <c r="BF12" s="18">
        <f t="shared" si="2"/>
        <v>1098515.5650312498</v>
      </c>
      <c r="BG12" s="18">
        <f t="shared" si="2"/>
        <v>3517.2150312500003</v>
      </c>
      <c r="BH12" s="18">
        <f t="shared" si="2"/>
        <v>3517.2150312500003</v>
      </c>
      <c r="BI12" s="18">
        <f t="shared" si="2"/>
        <v>1098515.5650312498</v>
      </c>
      <c r="BJ12" s="18">
        <f t="shared" si="2"/>
        <v>3517.2150312500003</v>
      </c>
      <c r="BK12" s="18">
        <f t="shared" si="2"/>
        <v>3517.2150312500003</v>
      </c>
      <c r="BL12" s="18">
        <f t="shared" si="2"/>
        <v>3517.2150312500003</v>
      </c>
      <c r="BM12" s="18">
        <f t="shared" si="2"/>
        <v>3517.2150312500003</v>
      </c>
    </row>
    <row r="15" spans="2:66" s="3" customFormat="1" x14ac:dyDescent="0.2">
      <c r="B15" s="3" t="s">
        <v>85</v>
      </c>
      <c r="C15" s="3" t="s">
        <v>9</v>
      </c>
    </row>
    <row r="17" spans="2:65" x14ac:dyDescent="0.2">
      <c r="B17" s="4" t="str">
        <f>'Monthly Cashflow '!B18</f>
        <v>Cost of Sales 1</v>
      </c>
      <c r="F17" s="13">
        <f>SUMIF(Assumptions!$2:$2,'Monthly Cashflow Worst Case'!F$2,Assumptions!82:82)/12</f>
        <v>0</v>
      </c>
      <c r="G17" s="13">
        <f>SUMIF(Assumptions!$2:$2,'Monthly Cashflow Worst Case'!G$2,Assumptions!82:82)/12</f>
        <v>0</v>
      </c>
      <c r="H17" s="13">
        <f>SUMIF(Assumptions!$2:$2,'Monthly Cashflow Worst Case'!H$2,Assumptions!82:82)/12</f>
        <v>0</v>
      </c>
      <c r="I17" s="13">
        <f>SUMIF(Assumptions!$2:$2,'Monthly Cashflow Worst Case'!I$2,Assumptions!82:82)/12</f>
        <v>0</v>
      </c>
      <c r="J17" s="13">
        <f>SUMIF(Assumptions!$2:$2,'Monthly Cashflow Worst Case'!J$2,Assumptions!82:82)/12</f>
        <v>0</v>
      </c>
      <c r="K17" s="13">
        <f>SUMIF(Assumptions!$2:$2,'Monthly Cashflow Worst Case'!K$2,Assumptions!82:82)/12</f>
        <v>0</v>
      </c>
      <c r="L17" s="13">
        <f>SUMIF(Assumptions!$2:$2,'Monthly Cashflow Worst Case'!L$2,Assumptions!82:82)/12</f>
        <v>0</v>
      </c>
      <c r="M17" s="13">
        <f>SUMIF(Assumptions!$2:$2,'Monthly Cashflow Worst Case'!M$2,Assumptions!82:82)/12</f>
        <v>0</v>
      </c>
      <c r="N17" s="13">
        <f>SUMIF(Assumptions!$2:$2,'Monthly Cashflow Worst Case'!N$2,Assumptions!82:82)/12</f>
        <v>0</v>
      </c>
      <c r="O17" s="13">
        <f>SUMIF(Assumptions!$2:$2,'Monthly Cashflow Worst Case'!O$2,Assumptions!82:82)/12</f>
        <v>0</v>
      </c>
      <c r="P17" s="13">
        <f>SUMIF(Assumptions!$2:$2,'Monthly Cashflow Worst Case'!P$2,Assumptions!82:82)/12</f>
        <v>0</v>
      </c>
      <c r="Q17" s="13">
        <f>SUMIF(Assumptions!$2:$2,'Monthly Cashflow Worst Case'!Q$2,Assumptions!82:82)/12</f>
        <v>0</v>
      </c>
      <c r="R17" s="13">
        <f>SUMIF(Assumptions!$2:$2,'Monthly Cashflow Worst Case'!R$2,Assumptions!82:82)/12</f>
        <v>0</v>
      </c>
      <c r="S17" s="13">
        <f>SUMIF(Assumptions!$2:$2,'Monthly Cashflow Worst Case'!S$2,Assumptions!82:82)/12</f>
        <v>0</v>
      </c>
      <c r="T17" s="13">
        <f>SUMIF(Assumptions!$2:$2,'Monthly Cashflow Worst Case'!T$2,Assumptions!82:82)/12</f>
        <v>0</v>
      </c>
      <c r="U17" s="13">
        <f>SUMIF(Assumptions!$2:$2,'Monthly Cashflow Worst Case'!U$2,Assumptions!82:82)/12</f>
        <v>0</v>
      </c>
      <c r="V17" s="13">
        <f>SUMIF(Assumptions!$2:$2,'Monthly Cashflow Worst Case'!V$2,Assumptions!82:82)/12</f>
        <v>0</v>
      </c>
      <c r="W17" s="13">
        <f>SUMIF(Assumptions!$2:$2,'Monthly Cashflow Worst Case'!W$2,Assumptions!82:82)/12</f>
        <v>0</v>
      </c>
      <c r="X17" s="13">
        <f>SUMIF(Assumptions!$2:$2,'Monthly Cashflow Worst Case'!X$2,Assumptions!82:82)/12</f>
        <v>0</v>
      </c>
      <c r="Y17" s="13">
        <f>SUMIF(Assumptions!$2:$2,'Monthly Cashflow Worst Case'!Y$2,Assumptions!82:82)/12</f>
        <v>0</v>
      </c>
      <c r="Z17" s="13">
        <f>SUMIF(Assumptions!$2:$2,'Monthly Cashflow Worst Case'!Z$2,Assumptions!82:82)/12</f>
        <v>0</v>
      </c>
      <c r="AA17" s="13">
        <f>SUMIF(Assumptions!$2:$2,'Monthly Cashflow Worst Case'!AA$2,Assumptions!82:82)/12</f>
        <v>0</v>
      </c>
      <c r="AB17" s="13">
        <f>SUMIF(Assumptions!$2:$2,'Monthly Cashflow Worst Case'!AB$2,Assumptions!82:82)/12</f>
        <v>0</v>
      </c>
      <c r="AC17" s="13">
        <f>SUMIF(Assumptions!$2:$2,'Monthly Cashflow Worst Case'!AC$2,Assumptions!82:82)/12</f>
        <v>0</v>
      </c>
      <c r="AD17" s="13">
        <f>SUMIF(Assumptions!$2:$2,'Monthly Cashflow Worst Case'!AD$2,Assumptions!82:82)/12</f>
        <v>0</v>
      </c>
      <c r="AE17" s="13">
        <f>SUMIF(Assumptions!$2:$2,'Monthly Cashflow Worst Case'!AE$2,Assumptions!82:82)/12</f>
        <v>0</v>
      </c>
      <c r="AF17" s="13">
        <f>SUMIF(Assumptions!$2:$2,'Monthly Cashflow Worst Case'!AF$2,Assumptions!82:82)/12</f>
        <v>0</v>
      </c>
      <c r="AG17" s="13">
        <f>SUMIF(Assumptions!$2:$2,'Monthly Cashflow Worst Case'!AG$2,Assumptions!82:82)/12</f>
        <v>0</v>
      </c>
      <c r="AH17" s="13">
        <f>SUMIF(Assumptions!$2:$2,'Monthly Cashflow Worst Case'!AH$2,Assumptions!82:82)/12</f>
        <v>0</v>
      </c>
      <c r="AI17" s="13">
        <f>SUMIF(Assumptions!$2:$2,'Monthly Cashflow Worst Case'!AI$2,Assumptions!82:82)/12</f>
        <v>0</v>
      </c>
      <c r="AJ17" s="13">
        <f>SUMIF(Assumptions!$2:$2,'Monthly Cashflow Worst Case'!AJ$2,Assumptions!82:82)/12</f>
        <v>0</v>
      </c>
      <c r="AK17" s="13">
        <f>SUMIF(Assumptions!$2:$2,'Monthly Cashflow Worst Case'!AK$2,Assumptions!82:82)/12</f>
        <v>0</v>
      </c>
      <c r="AL17" s="13">
        <f>SUMIF(Assumptions!$2:$2,'Monthly Cashflow Worst Case'!AL$2,Assumptions!82:82)/12</f>
        <v>0</v>
      </c>
      <c r="AM17" s="13">
        <f>SUMIF(Assumptions!$2:$2,'Monthly Cashflow Worst Case'!AM$2,Assumptions!82:82)/12</f>
        <v>0</v>
      </c>
      <c r="AN17" s="13">
        <f>SUMIF(Assumptions!$2:$2,'Monthly Cashflow Worst Case'!AN$2,Assumptions!82:82)/12</f>
        <v>0</v>
      </c>
      <c r="AO17" s="13">
        <f>SUMIF(Assumptions!$2:$2,'Monthly Cashflow Worst Case'!AO$2,Assumptions!82:82)/12</f>
        <v>0</v>
      </c>
      <c r="AP17" s="13">
        <f>SUMIF(Assumptions!$2:$2,'Monthly Cashflow Worst Case'!AP$2,Assumptions!82:82)/12</f>
        <v>0</v>
      </c>
      <c r="AQ17" s="13">
        <f>SUMIF(Assumptions!$2:$2,'Monthly Cashflow Worst Case'!AQ$2,Assumptions!82:82)/12</f>
        <v>0</v>
      </c>
      <c r="AR17" s="13">
        <f>SUMIF(Assumptions!$2:$2,'Monthly Cashflow Worst Case'!AR$2,Assumptions!82:82)/12</f>
        <v>0</v>
      </c>
      <c r="AS17" s="13">
        <f>SUMIF(Assumptions!$2:$2,'Monthly Cashflow Worst Case'!AS$2,Assumptions!82:82)/12</f>
        <v>0</v>
      </c>
      <c r="AT17" s="13">
        <f>SUMIF(Assumptions!$2:$2,'Monthly Cashflow Worst Case'!AT$2,Assumptions!82:82)/12</f>
        <v>0</v>
      </c>
      <c r="AU17" s="13">
        <f>SUMIF(Assumptions!$2:$2,'Monthly Cashflow Worst Case'!AU$2,Assumptions!82:82)/12</f>
        <v>0</v>
      </c>
      <c r="AV17" s="13">
        <f>SUMIF(Assumptions!$2:$2,'Monthly Cashflow Worst Case'!AV$2,Assumptions!82:82)/12</f>
        <v>0</v>
      </c>
      <c r="AW17" s="13">
        <f>SUMIF(Assumptions!$2:$2,'Monthly Cashflow Worst Case'!AW$2,Assumptions!82:82)/12</f>
        <v>0</v>
      </c>
      <c r="AX17" s="13">
        <f>SUMIF(Assumptions!$2:$2,'Monthly Cashflow Worst Case'!AX$2,Assumptions!82:82)/12</f>
        <v>0</v>
      </c>
      <c r="AY17" s="13">
        <f>SUMIF(Assumptions!$2:$2,'Monthly Cashflow Worst Case'!AY$2,Assumptions!82:82)/12</f>
        <v>0</v>
      </c>
      <c r="AZ17" s="13">
        <f>SUMIF(Assumptions!$2:$2,'Monthly Cashflow Worst Case'!AZ$2,Assumptions!82:82)/12</f>
        <v>0</v>
      </c>
      <c r="BA17" s="13">
        <f>SUMIF(Assumptions!$2:$2,'Monthly Cashflow Worst Case'!BA$2,Assumptions!82:82)/12</f>
        <v>0</v>
      </c>
      <c r="BB17" s="13">
        <f>SUMIF(Assumptions!$2:$2,'Monthly Cashflow Worst Case'!BB$2,Assumptions!82:82)/12</f>
        <v>0</v>
      </c>
      <c r="BC17" s="13">
        <f>SUMIF(Assumptions!$2:$2,'Monthly Cashflow Worst Case'!BC$2,Assumptions!82:82)/12</f>
        <v>0</v>
      </c>
      <c r="BD17" s="13">
        <f>SUMIF(Assumptions!$2:$2,'Monthly Cashflow Worst Case'!BD$2,Assumptions!82:82)/12</f>
        <v>0</v>
      </c>
      <c r="BE17" s="13">
        <f>SUMIF(Assumptions!$2:$2,'Monthly Cashflow Worst Case'!BE$2,Assumptions!82:82)/12</f>
        <v>0</v>
      </c>
      <c r="BF17" s="13">
        <f>SUMIF(Assumptions!$2:$2,'Monthly Cashflow Worst Case'!BF$2,Assumptions!82:82)/12</f>
        <v>0</v>
      </c>
      <c r="BG17" s="13">
        <f>SUMIF(Assumptions!$2:$2,'Monthly Cashflow Worst Case'!BG$2,Assumptions!82:82)/12</f>
        <v>0</v>
      </c>
      <c r="BH17" s="13">
        <f>SUMIF(Assumptions!$2:$2,'Monthly Cashflow Worst Case'!BH$2,Assumptions!82:82)/12</f>
        <v>0</v>
      </c>
      <c r="BI17" s="13">
        <f>SUMIF(Assumptions!$2:$2,'Monthly Cashflow Worst Case'!BI$2,Assumptions!82:82)/12</f>
        <v>0</v>
      </c>
      <c r="BJ17" s="13">
        <f>SUMIF(Assumptions!$2:$2,'Monthly Cashflow Worst Case'!BJ$2,Assumptions!82:82)/12</f>
        <v>0</v>
      </c>
      <c r="BK17" s="13">
        <f>SUMIF(Assumptions!$2:$2,'Monthly Cashflow Worst Case'!BK$2,Assumptions!82:82)/12</f>
        <v>0</v>
      </c>
      <c r="BL17" s="13">
        <f>SUMIF(Assumptions!$2:$2,'Monthly Cashflow Worst Case'!BL$2,Assumptions!82:82)/12</f>
        <v>0</v>
      </c>
      <c r="BM17" s="13">
        <f>SUMIF(Assumptions!$2:$2,'Monthly Cashflow Worst Case'!BM$2,Assumptions!82:82)/12</f>
        <v>0</v>
      </c>
    </row>
    <row r="18" spans="2:65" x14ac:dyDescent="0.2">
      <c r="B18" s="4" t="str">
        <f>'Monthly Cashflow '!B19</f>
        <v>Cost of Sales 2</v>
      </c>
      <c r="F18" s="13" t="e">
        <f>SUMIF(Assumptions!$2:$2,'Monthly Cashflow Worst Case'!F$2,Assumptions!102:102)/12</f>
        <v>#DIV/0!</v>
      </c>
      <c r="G18" s="13" t="e">
        <f>SUMIF(Assumptions!$2:$2,'Monthly Cashflow Worst Case'!G$2,Assumptions!102:102)/12</f>
        <v>#DIV/0!</v>
      </c>
      <c r="H18" s="13" t="e">
        <f>SUMIF(Assumptions!$2:$2,'Monthly Cashflow Worst Case'!H$2,Assumptions!102:102)/12</f>
        <v>#DIV/0!</v>
      </c>
      <c r="I18" s="13" t="e">
        <f>SUMIF(Assumptions!$2:$2,'Monthly Cashflow Worst Case'!I$2,Assumptions!102:102)/12</f>
        <v>#DIV/0!</v>
      </c>
      <c r="J18" s="13" t="e">
        <f>SUMIF(Assumptions!$2:$2,'Monthly Cashflow Worst Case'!J$2,Assumptions!102:102)/12</f>
        <v>#DIV/0!</v>
      </c>
      <c r="K18" s="13" t="e">
        <f>SUMIF(Assumptions!$2:$2,'Monthly Cashflow Worst Case'!K$2,Assumptions!102:102)/12</f>
        <v>#DIV/0!</v>
      </c>
      <c r="L18" s="13" t="e">
        <f>SUMIF(Assumptions!$2:$2,'Monthly Cashflow Worst Case'!L$2,Assumptions!102:102)/12</f>
        <v>#DIV/0!</v>
      </c>
      <c r="M18" s="13" t="e">
        <f>SUMIF(Assumptions!$2:$2,'Monthly Cashflow Worst Case'!M$2,Assumptions!102:102)/12</f>
        <v>#DIV/0!</v>
      </c>
      <c r="N18" s="13" t="e">
        <f>SUMIF(Assumptions!$2:$2,'Monthly Cashflow Worst Case'!N$2,Assumptions!102:102)/12</f>
        <v>#DIV/0!</v>
      </c>
      <c r="O18" s="13" t="e">
        <f>SUMIF(Assumptions!$2:$2,'Monthly Cashflow Worst Case'!O$2,Assumptions!102:102)/12</f>
        <v>#DIV/0!</v>
      </c>
      <c r="P18" s="13" t="e">
        <f>SUMIF(Assumptions!$2:$2,'Monthly Cashflow Worst Case'!P$2,Assumptions!102:102)/12</f>
        <v>#DIV/0!</v>
      </c>
      <c r="Q18" s="13" t="e">
        <f>SUMIF(Assumptions!$2:$2,'Monthly Cashflow Worst Case'!Q$2,Assumptions!102:102)/12</f>
        <v>#DIV/0!</v>
      </c>
      <c r="R18" s="13" t="e">
        <f>SUMIF(Assumptions!$2:$2,'Monthly Cashflow Worst Case'!R$2,Assumptions!102:102)/12</f>
        <v>#DIV/0!</v>
      </c>
      <c r="S18" s="13" t="e">
        <f>SUMIF(Assumptions!$2:$2,'Monthly Cashflow Worst Case'!S$2,Assumptions!102:102)/12</f>
        <v>#DIV/0!</v>
      </c>
      <c r="T18" s="13" t="e">
        <f>SUMIF(Assumptions!$2:$2,'Monthly Cashflow Worst Case'!T$2,Assumptions!102:102)/12</f>
        <v>#DIV/0!</v>
      </c>
      <c r="U18" s="13" t="e">
        <f>SUMIF(Assumptions!$2:$2,'Monthly Cashflow Worst Case'!U$2,Assumptions!102:102)/12</f>
        <v>#DIV/0!</v>
      </c>
      <c r="V18" s="13" t="e">
        <f>SUMIF(Assumptions!$2:$2,'Monthly Cashflow Worst Case'!V$2,Assumptions!102:102)/12</f>
        <v>#DIV/0!</v>
      </c>
      <c r="W18" s="13" t="e">
        <f>SUMIF(Assumptions!$2:$2,'Monthly Cashflow Worst Case'!W$2,Assumptions!102:102)/12</f>
        <v>#DIV/0!</v>
      </c>
      <c r="X18" s="13" t="e">
        <f>SUMIF(Assumptions!$2:$2,'Monthly Cashflow Worst Case'!X$2,Assumptions!102:102)/12</f>
        <v>#DIV/0!</v>
      </c>
      <c r="Y18" s="13" t="e">
        <f>SUMIF(Assumptions!$2:$2,'Monthly Cashflow Worst Case'!Y$2,Assumptions!102:102)/12</f>
        <v>#DIV/0!</v>
      </c>
      <c r="Z18" s="13" t="e">
        <f>SUMIF(Assumptions!$2:$2,'Monthly Cashflow Worst Case'!Z$2,Assumptions!102:102)/12</f>
        <v>#DIV/0!</v>
      </c>
      <c r="AA18" s="13" t="e">
        <f>SUMIF(Assumptions!$2:$2,'Monthly Cashflow Worst Case'!AA$2,Assumptions!102:102)/12</f>
        <v>#DIV/0!</v>
      </c>
      <c r="AB18" s="13" t="e">
        <f>SUMIF(Assumptions!$2:$2,'Monthly Cashflow Worst Case'!AB$2,Assumptions!102:102)/12</f>
        <v>#DIV/0!</v>
      </c>
      <c r="AC18" s="13" t="e">
        <f>SUMIF(Assumptions!$2:$2,'Monthly Cashflow Worst Case'!AC$2,Assumptions!102:102)/12</f>
        <v>#DIV/0!</v>
      </c>
      <c r="AD18" s="13" t="e">
        <f>SUMIF(Assumptions!$2:$2,'Monthly Cashflow Worst Case'!AD$2,Assumptions!102:102)/12</f>
        <v>#DIV/0!</v>
      </c>
      <c r="AE18" s="13" t="e">
        <f>SUMIF(Assumptions!$2:$2,'Monthly Cashflow Worst Case'!AE$2,Assumptions!102:102)/12</f>
        <v>#DIV/0!</v>
      </c>
      <c r="AF18" s="13" t="e">
        <f>SUMIF(Assumptions!$2:$2,'Monthly Cashflow Worst Case'!AF$2,Assumptions!102:102)/12</f>
        <v>#DIV/0!</v>
      </c>
      <c r="AG18" s="13" t="e">
        <f>SUMIF(Assumptions!$2:$2,'Monthly Cashflow Worst Case'!AG$2,Assumptions!102:102)/12</f>
        <v>#DIV/0!</v>
      </c>
      <c r="AH18" s="13" t="e">
        <f>SUMIF(Assumptions!$2:$2,'Monthly Cashflow Worst Case'!AH$2,Assumptions!102:102)/12</f>
        <v>#DIV/0!</v>
      </c>
      <c r="AI18" s="13" t="e">
        <f>SUMIF(Assumptions!$2:$2,'Monthly Cashflow Worst Case'!AI$2,Assumptions!102:102)/12</f>
        <v>#DIV/0!</v>
      </c>
      <c r="AJ18" s="13" t="e">
        <f>SUMIF(Assumptions!$2:$2,'Monthly Cashflow Worst Case'!AJ$2,Assumptions!102:102)/12</f>
        <v>#DIV/0!</v>
      </c>
      <c r="AK18" s="13" t="e">
        <f>SUMIF(Assumptions!$2:$2,'Monthly Cashflow Worst Case'!AK$2,Assumptions!102:102)/12</f>
        <v>#DIV/0!</v>
      </c>
      <c r="AL18" s="13" t="e">
        <f>SUMIF(Assumptions!$2:$2,'Monthly Cashflow Worst Case'!AL$2,Assumptions!102:102)/12</f>
        <v>#DIV/0!</v>
      </c>
      <c r="AM18" s="13" t="e">
        <f>SUMIF(Assumptions!$2:$2,'Monthly Cashflow Worst Case'!AM$2,Assumptions!102:102)/12</f>
        <v>#DIV/0!</v>
      </c>
      <c r="AN18" s="13" t="e">
        <f>SUMIF(Assumptions!$2:$2,'Monthly Cashflow Worst Case'!AN$2,Assumptions!102:102)/12</f>
        <v>#DIV/0!</v>
      </c>
      <c r="AO18" s="13" t="e">
        <f>SUMIF(Assumptions!$2:$2,'Monthly Cashflow Worst Case'!AO$2,Assumptions!102:102)/12</f>
        <v>#DIV/0!</v>
      </c>
      <c r="AP18" s="13" t="e">
        <f>SUMIF(Assumptions!$2:$2,'Monthly Cashflow Worst Case'!AP$2,Assumptions!102:102)/12</f>
        <v>#DIV/0!</v>
      </c>
      <c r="AQ18" s="13" t="e">
        <f>SUMIF(Assumptions!$2:$2,'Monthly Cashflow Worst Case'!AQ$2,Assumptions!102:102)/12</f>
        <v>#DIV/0!</v>
      </c>
      <c r="AR18" s="13" t="e">
        <f>SUMIF(Assumptions!$2:$2,'Monthly Cashflow Worst Case'!AR$2,Assumptions!102:102)/12</f>
        <v>#DIV/0!</v>
      </c>
      <c r="AS18" s="13" t="e">
        <f>SUMIF(Assumptions!$2:$2,'Monthly Cashflow Worst Case'!AS$2,Assumptions!102:102)/12</f>
        <v>#DIV/0!</v>
      </c>
      <c r="AT18" s="13" t="e">
        <f>SUMIF(Assumptions!$2:$2,'Monthly Cashflow Worst Case'!AT$2,Assumptions!102:102)/12</f>
        <v>#DIV/0!</v>
      </c>
      <c r="AU18" s="13" t="e">
        <f>SUMIF(Assumptions!$2:$2,'Monthly Cashflow Worst Case'!AU$2,Assumptions!102:102)/12</f>
        <v>#DIV/0!</v>
      </c>
      <c r="AV18" s="13" t="e">
        <f>SUMIF(Assumptions!$2:$2,'Monthly Cashflow Worst Case'!AV$2,Assumptions!102:102)/12</f>
        <v>#DIV/0!</v>
      </c>
      <c r="AW18" s="13" t="e">
        <f>SUMIF(Assumptions!$2:$2,'Monthly Cashflow Worst Case'!AW$2,Assumptions!102:102)/12</f>
        <v>#DIV/0!</v>
      </c>
      <c r="AX18" s="13" t="e">
        <f>SUMIF(Assumptions!$2:$2,'Monthly Cashflow Worst Case'!AX$2,Assumptions!102:102)/12</f>
        <v>#DIV/0!</v>
      </c>
      <c r="AY18" s="13" t="e">
        <f>SUMIF(Assumptions!$2:$2,'Monthly Cashflow Worst Case'!AY$2,Assumptions!102:102)/12</f>
        <v>#DIV/0!</v>
      </c>
      <c r="AZ18" s="13" t="e">
        <f>SUMIF(Assumptions!$2:$2,'Monthly Cashflow Worst Case'!AZ$2,Assumptions!102:102)/12</f>
        <v>#DIV/0!</v>
      </c>
      <c r="BA18" s="13" t="e">
        <f>SUMIF(Assumptions!$2:$2,'Monthly Cashflow Worst Case'!BA$2,Assumptions!102:102)/12</f>
        <v>#DIV/0!</v>
      </c>
      <c r="BB18" s="13" t="e">
        <f>SUMIF(Assumptions!$2:$2,'Monthly Cashflow Worst Case'!BB$2,Assumptions!102:102)/12</f>
        <v>#DIV/0!</v>
      </c>
      <c r="BC18" s="13" t="e">
        <f>SUMIF(Assumptions!$2:$2,'Monthly Cashflow Worst Case'!BC$2,Assumptions!102:102)/12</f>
        <v>#DIV/0!</v>
      </c>
      <c r="BD18" s="13" t="e">
        <f>SUMIF(Assumptions!$2:$2,'Monthly Cashflow Worst Case'!BD$2,Assumptions!102:102)/12</f>
        <v>#DIV/0!</v>
      </c>
      <c r="BE18" s="13" t="e">
        <f>SUMIF(Assumptions!$2:$2,'Monthly Cashflow Worst Case'!BE$2,Assumptions!102:102)/12</f>
        <v>#DIV/0!</v>
      </c>
      <c r="BF18" s="13" t="e">
        <f>SUMIF(Assumptions!$2:$2,'Monthly Cashflow Worst Case'!BF$2,Assumptions!102:102)/12</f>
        <v>#DIV/0!</v>
      </c>
      <c r="BG18" s="13" t="e">
        <f>SUMIF(Assumptions!$2:$2,'Monthly Cashflow Worst Case'!BG$2,Assumptions!102:102)/12</f>
        <v>#DIV/0!</v>
      </c>
      <c r="BH18" s="13" t="e">
        <f>SUMIF(Assumptions!$2:$2,'Monthly Cashflow Worst Case'!BH$2,Assumptions!102:102)/12</f>
        <v>#DIV/0!</v>
      </c>
      <c r="BI18" s="13" t="e">
        <f>SUMIF(Assumptions!$2:$2,'Monthly Cashflow Worst Case'!BI$2,Assumptions!102:102)/12</f>
        <v>#DIV/0!</v>
      </c>
      <c r="BJ18" s="13" t="e">
        <f>SUMIF(Assumptions!$2:$2,'Monthly Cashflow Worst Case'!BJ$2,Assumptions!102:102)/12</f>
        <v>#DIV/0!</v>
      </c>
      <c r="BK18" s="13" t="e">
        <f>SUMIF(Assumptions!$2:$2,'Monthly Cashflow Worst Case'!BK$2,Assumptions!102:102)/12</f>
        <v>#DIV/0!</v>
      </c>
      <c r="BL18" s="13" t="e">
        <f>SUMIF(Assumptions!$2:$2,'Monthly Cashflow Worst Case'!BL$2,Assumptions!102:102)/12</f>
        <v>#DIV/0!</v>
      </c>
      <c r="BM18" s="13" t="e">
        <f>SUMIF(Assumptions!$2:$2,'Monthly Cashflow Worst Case'!BM$2,Assumptions!102:102)/12</f>
        <v>#DIV/0!</v>
      </c>
    </row>
    <row r="19" spans="2:65" x14ac:dyDescent="0.2">
      <c r="B19" s="16" t="s">
        <v>88</v>
      </c>
      <c r="F19" s="28" t="e">
        <f t="shared" ref="F19:AK19" si="3">SUM(F17:F18)</f>
        <v>#DIV/0!</v>
      </c>
      <c r="G19" s="28" t="e">
        <f t="shared" si="3"/>
        <v>#DIV/0!</v>
      </c>
      <c r="H19" s="28" t="e">
        <f t="shared" si="3"/>
        <v>#DIV/0!</v>
      </c>
      <c r="I19" s="28" t="e">
        <f t="shared" si="3"/>
        <v>#DIV/0!</v>
      </c>
      <c r="J19" s="28" t="e">
        <f t="shared" si="3"/>
        <v>#DIV/0!</v>
      </c>
      <c r="K19" s="28" t="e">
        <f t="shared" si="3"/>
        <v>#DIV/0!</v>
      </c>
      <c r="L19" s="28" t="e">
        <f t="shared" si="3"/>
        <v>#DIV/0!</v>
      </c>
      <c r="M19" s="28" t="e">
        <f t="shared" si="3"/>
        <v>#DIV/0!</v>
      </c>
      <c r="N19" s="28" t="e">
        <f t="shared" si="3"/>
        <v>#DIV/0!</v>
      </c>
      <c r="O19" s="28" t="e">
        <f t="shared" si="3"/>
        <v>#DIV/0!</v>
      </c>
      <c r="P19" s="28" t="e">
        <f t="shared" si="3"/>
        <v>#DIV/0!</v>
      </c>
      <c r="Q19" s="28" t="e">
        <f t="shared" si="3"/>
        <v>#DIV/0!</v>
      </c>
      <c r="R19" s="28" t="e">
        <f t="shared" si="3"/>
        <v>#DIV/0!</v>
      </c>
      <c r="S19" s="28" t="e">
        <f t="shared" si="3"/>
        <v>#DIV/0!</v>
      </c>
      <c r="T19" s="28" t="e">
        <f t="shared" si="3"/>
        <v>#DIV/0!</v>
      </c>
      <c r="U19" s="28" t="e">
        <f t="shared" si="3"/>
        <v>#DIV/0!</v>
      </c>
      <c r="V19" s="28" t="e">
        <f t="shared" si="3"/>
        <v>#DIV/0!</v>
      </c>
      <c r="W19" s="28" t="e">
        <f t="shared" si="3"/>
        <v>#DIV/0!</v>
      </c>
      <c r="X19" s="28" t="e">
        <f t="shared" si="3"/>
        <v>#DIV/0!</v>
      </c>
      <c r="Y19" s="28" t="e">
        <f t="shared" si="3"/>
        <v>#DIV/0!</v>
      </c>
      <c r="Z19" s="28" t="e">
        <f t="shared" si="3"/>
        <v>#DIV/0!</v>
      </c>
      <c r="AA19" s="28" t="e">
        <f t="shared" si="3"/>
        <v>#DIV/0!</v>
      </c>
      <c r="AB19" s="28" t="e">
        <f t="shared" si="3"/>
        <v>#DIV/0!</v>
      </c>
      <c r="AC19" s="28" t="e">
        <f t="shared" si="3"/>
        <v>#DIV/0!</v>
      </c>
      <c r="AD19" s="28" t="e">
        <f t="shared" si="3"/>
        <v>#DIV/0!</v>
      </c>
      <c r="AE19" s="28" t="e">
        <f t="shared" si="3"/>
        <v>#DIV/0!</v>
      </c>
      <c r="AF19" s="28" t="e">
        <f t="shared" si="3"/>
        <v>#DIV/0!</v>
      </c>
      <c r="AG19" s="28" t="e">
        <f t="shared" si="3"/>
        <v>#DIV/0!</v>
      </c>
      <c r="AH19" s="28" t="e">
        <f t="shared" si="3"/>
        <v>#DIV/0!</v>
      </c>
      <c r="AI19" s="28" t="e">
        <f t="shared" si="3"/>
        <v>#DIV/0!</v>
      </c>
      <c r="AJ19" s="28" t="e">
        <f t="shared" si="3"/>
        <v>#DIV/0!</v>
      </c>
      <c r="AK19" s="28" t="e">
        <f t="shared" si="3"/>
        <v>#DIV/0!</v>
      </c>
      <c r="AL19" s="28" t="e">
        <f t="shared" ref="AL19:BM19" si="4">SUM(AL17:AL18)</f>
        <v>#DIV/0!</v>
      </c>
      <c r="AM19" s="28" t="e">
        <f t="shared" si="4"/>
        <v>#DIV/0!</v>
      </c>
      <c r="AN19" s="28" t="e">
        <f t="shared" si="4"/>
        <v>#DIV/0!</v>
      </c>
      <c r="AO19" s="28" t="e">
        <f t="shared" si="4"/>
        <v>#DIV/0!</v>
      </c>
      <c r="AP19" s="28" t="e">
        <f t="shared" si="4"/>
        <v>#DIV/0!</v>
      </c>
      <c r="AQ19" s="28" t="e">
        <f t="shared" si="4"/>
        <v>#DIV/0!</v>
      </c>
      <c r="AR19" s="28" t="e">
        <f t="shared" si="4"/>
        <v>#DIV/0!</v>
      </c>
      <c r="AS19" s="28" t="e">
        <f t="shared" si="4"/>
        <v>#DIV/0!</v>
      </c>
      <c r="AT19" s="28" t="e">
        <f t="shared" si="4"/>
        <v>#DIV/0!</v>
      </c>
      <c r="AU19" s="28" t="e">
        <f t="shared" si="4"/>
        <v>#DIV/0!</v>
      </c>
      <c r="AV19" s="28" t="e">
        <f t="shared" si="4"/>
        <v>#DIV/0!</v>
      </c>
      <c r="AW19" s="28" t="e">
        <f t="shared" si="4"/>
        <v>#DIV/0!</v>
      </c>
      <c r="AX19" s="28" t="e">
        <f t="shared" si="4"/>
        <v>#DIV/0!</v>
      </c>
      <c r="AY19" s="28" t="e">
        <f t="shared" si="4"/>
        <v>#DIV/0!</v>
      </c>
      <c r="AZ19" s="28" t="e">
        <f t="shared" si="4"/>
        <v>#DIV/0!</v>
      </c>
      <c r="BA19" s="28" t="e">
        <f t="shared" si="4"/>
        <v>#DIV/0!</v>
      </c>
      <c r="BB19" s="28" t="e">
        <f t="shared" si="4"/>
        <v>#DIV/0!</v>
      </c>
      <c r="BC19" s="28" t="e">
        <f t="shared" si="4"/>
        <v>#DIV/0!</v>
      </c>
      <c r="BD19" s="28" t="e">
        <f t="shared" si="4"/>
        <v>#DIV/0!</v>
      </c>
      <c r="BE19" s="28" t="e">
        <f t="shared" si="4"/>
        <v>#DIV/0!</v>
      </c>
      <c r="BF19" s="28" t="e">
        <f t="shared" si="4"/>
        <v>#DIV/0!</v>
      </c>
      <c r="BG19" s="28" t="e">
        <f t="shared" si="4"/>
        <v>#DIV/0!</v>
      </c>
      <c r="BH19" s="28" t="e">
        <f t="shared" si="4"/>
        <v>#DIV/0!</v>
      </c>
      <c r="BI19" s="28" t="e">
        <f t="shared" si="4"/>
        <v>#DIV/0!</v>
      </c>
      <c r="BJ19" s="28" t="e">
        <f t="shared" si="4"/>
        <v>#DIV/0!</v>
      </c>
      <c r="BK19" s="28" t="e">
        <f t="shared" si="4"/>
        <v>#DIV/0!</v>
      </c>
      <c r="BL19" s="28" t="e">
        <f t="shared" si="4"/>
        <v>#DIV/0!</v>
      </c>
      <c r="BM19" s="28" t="e">
        <f t="shared" si="4"/>
        <v>#DIV/0!</v>
      </c>
    </row>
    <row r="22" spans="2:65" s="3" customFormat="1" ht="12" x14ac:dyDescent="0.2">
      <c r="B22" s="47" t="s">
        <v>89</v>
      </c>
      <c r="C22" s="3" t="s">
        <v>9</v>
      </c>
    </row>
    <row r="24" spans="2:65" x14ac:dyDescent="0.2">
      <c r="B24" s="4" t="s">
        <v>90</v>
      </c>
      <c r="F24" s="13">
        <f>Assumptions!$F$123/12</f>
        <v>0</v>
      </c>
      <c r="G24" s="13">
        <f>Assumptions!$F$123/12</f>
        <v>0</v>
      </c>
      <c r="H24" s="13">
        <f>Assumptions!$F$123/12</f>
        <v>0</v>
      </c>
      <c r="I24" s="13">
        <f>Assumptions!$F$123/12</f>
        <v>0</v>
      </c>
      <c r="J24" s="13">
        <f>Assumptions!$F$123/12</f>
        <v>0</v>
      </c>
      <c r="K24" s="13">
        <f>Assumptions!$F$123/12</f>
        <v>0</v>
      </c>
      <c r="L24" s="13">
        <f>Assumptions!$F$123/12</f>
        <v>0</v>
      </c>
      <c r="M24" s="13">
        <f>Assumptions!$F$123/12</f>
        <v>0</v>
      </c>
      <c r="N24" s="13">
        <f>Assumptions!$F$123/12</f>
        <v>0</v>
      </c>
      <c r="O24" s="13">
        <f>Assumptions!$F$123/12</f>
        <v>0</v>
      </c>
      <c r="P24" s="13">
        <f>Assumptions!$F$123/12</f>
        <v>0</v>
      </c>
      <c r="Q24" s="13">
        <f>Assumptions!$F$123/12</f>
        <v>0</v>
      </c>
      <c r="R24" s="13">
        <f>Assumptions!$G$123/12</f>
        <v>0</v>
      </c>
      <c r="S24" s="13">
        <f>Assumptions!$G$123/12</f>
        <v>0</v>
      </c>
      <c r="T24" s="13">
        <f>Assumptions!$G$123/12</f>
        <v>0</v>
      </c>
      <c r="U24" s="13">
        <f>Assumptions!$G$123/12</f>
        <v>0</v>
      </c>
      <c r="V24" s="13">
        <f>Assumptions!$G$123/12</f>
        <v>0</v>
      </c>
      <c r="W24" s="13">
        <f>Assumptions!$G$123/12</f>
        <v>0</v>
      </c>
      <c r="X24" s="13">
        <f>Assumptions!$G$123/12</f>
        <v>0</v>
      </c>
      <c r="Y24" s="13">
        <f>Assumptions!$G$123/12</f>
        <v>0</v>
      </c>
      <c r="Z24" s="13">
        <f>Assumptions!$G$123/12</f>
        <v>0</v>
      </c>
      <c r="AA24" s="13">
        <f>Assumptions!$G$123/12</f>
        <v>0</v>
      </c>
      <c r="AB24" s="13">
        <f>Assumptions!$G$123/12</f>
        <v>0</v>
      </c>
      <c r="AC24" s="13">
        <f>Assumptions!$G$123/12</f>
        <v>0</v>
      </c>
      <c r="AD24" s="13">
        <f>Assumptions!$H$123/12</f>
        <v>0</v>
      </c>
      <c r="AE24" s="13">
        <f>Assumptions!$H$123/12</f>
        <v>0</v>
      </c>
      <c r="AF24" s="13">
        <f>Assumptions!$H$123/12</f>
        <v>0</v>
      </c>
      <c r="AG24" s="13">
        <f>Assumptions!$H$123/12</f>
        <v>0</v>
      </c>
      <c r="AH24" s="13">
        <f>Assumptions!$H$123/12</f>
        <v>0</v>
      </c>
      <c r="AI24" s="13">
        <f>Assumptions!$H$123/12</f>
        <v>0</v>
      </c>
      <c r="AJ24" s="13">
        <f>Assumptions!$H$123/12</f>
        <v>0</v>
      </c>
      <c r="AK24" s="13">
        <f>Assumptions!$H$123/12</f>
        <v>0</v>
      </c>
      <c r="AL24" s="13">
        <f>Assumptions!$H$123/12</f>
        <v>0</v>
      </c>
      <c r="AM24" s="13">
        <f>Assumptions!$H$123/12</f>
        <v>0</v>
      </c>
      <c r="AN24" s="13">
        <f>Assumptions!$H$123/12</f>
        <v>0</v>
      </c>
      <c r="AO24" s="13">
        <f>Assumptions!$H$123/12</f>
        <v>0</v>
      </c>
      <c r="AP24" s="13">
        <f>Assumptions!$I$123/12</f>
        <v>0</v>
      </c>
      <c r="AQ24" s="13">
        <f>Assumptions!$I$123/12</f>
        <v>0</v>
      </c>
      <c r="AR24" s="13">
        <f>Assumptions!$I$123/12</f>
        <v>0</v>
      </c>
      <c r="AS24" s="13">
        <f>Assumptions!$I$123/12</f>
        <v>0</v>
      </c>
      <c r="AT24" s="13">
        <f>Assumptions!$I$123/12</f>
        <v>0</v>
      </c>
      <c r="AU24" s="13">
        <f>Assumptions!$I$123/12</f>
        <v>0</v>
      </c>
      <c r="AV24" s="13">
        <f>Assumptions!$I$123/12</f>
        <v>0</v>
      </c>
      <c r="AW24" s="13">
        <f>Assumptions!$I$123/12</f>
        <v>0</v>
      </c>
      <c r="AX24" s="13">
        <f>Assumptions!$I$123/12</f>
        <v>0</v>
      </c>
      <c r="AY24" s="13">
        <f>Assumptions!$I$123/12</f>
        <v>0</v>
      </c>
      <c r="AZ24" s="13">
        <f>Assumptions!$I$123/12</f>
        <v>0</v>
      </c>
      <c r="BA24" s="13">
        <f>Assumptions!$I$123/12</f>
        <v>0</v>
      </c>
      <c r="BB24" s="13">
        <f>Assumptions!$J$123/12</f>
        <v>0</v>
      </c>
      <c r="BC24" s="13">
        <f>Assumptions!$J$123/12</f>
        <v>0</v>
      </c>
      <c r="BD24" s="13">
        <f>Assumptions!$J$123/12</f>
        <v>0</v>
      </c>
      <c r="BE24" s="13">
        <f>Assumptions!$J$123/12</f>
        <v>0</v>
      </c>
      <c r="BF24" s="13">
        <f>Assumptions!$J$123/12</f>
        <v>0</v>
      </c>
      <c r="BG24" s="13">
        <f>Assumptions!$J$123/12</f>
        <v>0</v>
      </c>
      <c r="BH24" s="13">
        <f>Assumptions!$J$123/12</f>
        <v>0</v>
      </c>
      <c r="BI24" s="13">
        <f>Assumptions!$J$123/12</f>
        <v>0</v>
      </c>
      <c r="BJ24" s="13">
        <f>Assumptions!$J$123/12</f>
        <v>0</v>
      </c>
      <c r="BK24" s="13">
        <f>Assumptions!$J$123/12</f>
        <v>0</v>
      </c>
      <c r="BL24" s="13">
        <f>Assumptions!$J$123/12</f>
        <v>0</v>
      </c>
      <c r="BM24" s="13">
        <f>Assumptions!$J$123/12</f>
        <v>0</v>
      </c>
    </row>
    <row r="25" spans="2:65" x14ac:dyDescent="0.2">
      <c r="B25" s="4" t="s">
        <v>91</v>
      </c>
      <c r="F25" s="13">
        <f>SUM(Assumptions!$F$125,Assumptions!$F$126,Assumptions!$F$127)/12</f>
        <v>0</v>
      </c>
      <c r="G25" s="13">
        <f>SUM(Assumptions!$F$125,Assumptions!$F$126,Assumptions!$F$127)/12</f>
        <v>0</v>
      </c>
      <c r="H25" s="13">
        <f>SUM(Assumptions!$F$125,Assumptions!$F$126,Assumptions!$F$127)/12</f>
        <v>0</v>
      </c>
      <c r="I25" s="13">
        <f>SUM(Assumptions!$F$125,Assumptions!$F$126,Assumptions!$F$127)/12</f>
        <v>0</v>
      </c>
      <c r="J25" s="13">
        <f>SUM(Assumptions!$F$125,Assumptions!$F$126,Assumptions!$F$127)/12</f>
        <v>0</v>
      </c>
      <c r="K25" s="13">
        <f>SUM(Assumptions!$F$125,Assumptions!$F$126,Assumptions!$F$127)/12</f>
        <v>0</v>
      </c>
      <c r="L25" s="13">
        <f>SUM(Assumptions!$F$125,Assumptions!$F$126,Assumptions!$F$127)/12</f>
        <v>0</v>
      </c>
      <c r="M25" s="13">
        <f>SUM(Assumptions!$F$125,Assumptions!$F$126,Assumptions!$F$127)/12</f>
        <v>0</v>
      </c>
      <c r="N25" s="13">
        <f>SUM(Assumptions!$F$125,Assumptions!$F$126,Assumptions!$F$127)/12</f>
        <v>0</v>
      </c>
      <c r="O25" s="13">
        <f>SUM(Assumptions!$F$125,Assumptions!$F$126,Assumptions!$F$127)/12</f>
        <v>0</v>
      </c>
      <c r="P25" s="13">
        <f>SUM(Assumptions!$F$125,Assumptions!$F$126,Assumptions!$F$127)/12</f>
        <v>0</v>
      </c>
      <c r="Q25" s="13">
        <f>SUM(Assumptions!$F$125,Assumptions!$F$126,Assumptions!$F$127)/12</f>
        <v>0</v>
      </c>
      <c r="R25" s="13">
        <f>SUM(Assumptions!$G$125,Assumptions!$G$126,Assumptions!$G$127)/12</f>
        <v>0</v>
      </c>
      <c r="S25" s="13">
        <f>SUM(Assumptions!$G$125,Assumptions!$G$126,Assumptions!$G$127)/12</f>
        <v>0</v>
      </c>
      <c r="T25" s="13">
        <f>SUM(Assumptions!$G$125,Assumptions!$G$126,Assumptions!$G$127)/12</f>
        <v>0</v>
      </c>
      <c r="U25" s="13">
        <f>SUM(Assumptions!$G$125,Assumptions!$G$126,Assumptions!$G$127)/12</f>
        <v>0</v>
      </c>
      <c r="V25" s="13">
        <f>SUM(Assumptions!$G$125,Assumptions!$G$126,Assumptions!$G$127)/12</f>
        <v>0</v>
      </c>
      <c r="W25" s="13">
        <f>SUM(Assumptions!$G$125,Assumptions!$G$126,Assumptions!$G$127)/12</f>
        <v>0</v>
      </c>
      <c r="X25" s="13">
        <f>SUM(Assumptions!$G$125,Assumptions!$G$126,Assumptions!$G$127)/12</f>
        <v>0</v>
      </c>
      <c r="Y25" s="13">
        <f>SUM(Assumptions!$G$125,Assumptions!$G$126,Assumptions!$G$127)/12</f>
        <v>0</v>
      </c>
      <c r="Z25" s="13">
        <f>SUM(Assumptions!$G$125,Assumptions!$G$126,Assumptions!$G$127)/12</f>
        <v>0</v>
      </c>
      <c r="AA25" s="13">
        <f>SUM(Assumptions!$G$125,Assumptions!$G$126,Assumptions!$G$127)/12</f>
        <v>0</v>
      </c>
      <c r="AB25" s="13">
        <f>SUM(Assumptions!$G$125,Assumptions!$G$126,Assumptions!$G$127)/12</f>
        <v>0</v>
      </c>
      <c r="AC25" s="13">
        <f>SUM(Assumptions!$G$125,Assumptions!$G$126,Assumptions!$G$127)/12</f>
        <v>0</v>
      </c>
      <c r="AD25" s="13">
        <f>SUM(Assumptions!$H$125,Assumptions!$H$126,Assumptions!$H$127)/12</f>
        <v>0</v>
      </c>
      <c r="AE25" s="13">
        <f>SUM(Assumptions!$H$125,Assumptions!$H$126,Assumptions!$H$127)/12</f>
        <v>0</v>
      </c>
      <c r="AF25" s="13">
        <f>SUM(Assumptions!$H$125,Assumptions!$H$126,Assumptions!$H$127)/12</f>
        <v>0</v>
      </c>
      <c r="AG25" s="13">
        <f>SUM(Assumptions!$H$125,Assumptions!$H$126,Assumptions!$H$127)/12</f>
        <v>0</v>
      </c>
      <c r="AH25" s="13">
        <f>SUM(Assumptions!$H$125,Assumptions!$H$126,Assumptions!$H$127)/12</f>
        <v>0</v>
      </c>
      <c r="AI25" s="13">
        <f>SUM(Assumptions!$H$125,Assumptions!$H$126,Assumptions!$H$127)/12</f>
        <v>0</v>
      </c>
      <c r="AJ25" s="13">
        <f>SUM(Assumptions!$H$125,Assumptions!$H$126,Assumptions!$H$127)/12</f>
        <v>0</v>
      </c>
      <c r="AK25" s="13">
        <f>SUM(Assumptions!$H$125,Assumptions!$H$126,Assumptions!$H$127)/12</f>
        <v>0</v>
      </c>
      <c r="AL25" s="13">
        <f>SUM(Assumptions!$H$125,Assumptions!$H$126,Assumptions!$H$127)/12</f>
        <v>0</v>
      </c>
      <c r="AM25" s="13">
        <f>SUM(Assumptions!$H$125,Assumptions!$H$126,Assumptions!$H$127)/12</f>
        <v>0</v>
      </c>
      <c r="AN25" s="13">
        <f>SUM(Assumptions!$H$125,Assumptions!$H$126,Assumptions!$H$127)/12</f>
        <v>0</v>
      </c>
      <c r="AO25" s="13">
        <f>SUM(Assumptions!$H$125,Assumptions!$H$126,Assumptions!$H$127)/12</f>
        <v>0</v>
      </c>
      <c r="AP25" s="13">
        <f>SUM(Assumptions!$I$125,Assumptions!$I$126,Assumptions!$I$127)/12</f>
        <v>0</v>
      </c>
      <c r="AQ25" s="13">
        <f>SUM(Assumptions!$I$125,Assumptions!$I$126,Assumptions!$I$127)/12</f>
        <v>0</v>
      </c>
      <c r="AR25" s="13">
        <f>SUM(Assumptions!$I$125,Assumptions!$I$126,Assumptions!$I$127)/12</f>
        <v>0</v>
      </c>
      <c r="AS25" s="13">
        <f>SUM(Assumptions!$I$125,Assumptions!$I$126,Assumptions!$I$127)/12</f>
        <v>0</v>
      </c>
      <c r="AT25" s="13">
        <f>SUM(Assumptions!$I$125,Assumptions!$I$126,Assumptions!$I$127)/12</f>
        <v>0</v>
      </c>
      <c r="AU25" s="13">
        <f>SUM(Assumptions!$I$125,Assumptions!$I$126,Assumptions!$I$127)/12</f>
        <v>0</v>
      </c>
      <c r="AV25" s="13">
        <f>SUM(Assumptions!$I$125,Assumptions!$I$126,Assumptions!$I$127)/12</f>
        <v>0</v>
      </c>
      <c r="AW25" s="13">
        <f>SUM(Assumptions!$I$125,Assumptions!$I$126,Assumptions!$I$127)/12</f>
        <v>0</v>
      </c>
      <c r="AX25" s="13">
        <f>SUM(Assumptions!$I$125,Assumptions!$I$126,Assumptions!$I$127)/12</f>
        <v>0</v>
      </c>
      <c r="AY25" s="13">
        <f>SUM(Assumptions!$I$125,Assumptions!$I$126,Assumptions!$I$127)/12</f>
        <v>0</v>
      </c>
      <c r="AZ25" s="13">
        <f>SUM(Assumptions!$I$125,Assumptions!$I$126,Assumptions!$I$127)/12</f>
        <v>0</v>
      </c>
      <c r="BA25" s="13">
        <f>SUM(Assumptions!$I$125,Assumptions!$I$126,Assumptions!$I$127)/12</f>
        <v>0</v>
      </c>
      <c r="BB25" s="13">
        <f>SUM(Assumptions!$J$125,Assumptions!$J$126,Assumptions!$J$127)/12</f>
        <v>0</v>
      </c>
      <c r="BC25" s="13">
        <f>SUM(Assumptions!$J$125,Assumptions!$J$126,Assumptions!$J$127)/12</f>
        <v>0</v>
      </c>
      <c r="BD25" s="13">
        <f>SUM(Assumptions!$J$125,Assumptions!$J$126,Assumptions!$J$127)/12</f>
        <v>0</v>
      </c>
      <c r="BE25" s="13">
        <f>SUM(Assumptions!$J$125,Assumptions!$J$126,Assumptions!$J$127)/12</f>
        <v>0</v>
      </c>
      <c r="BF25" s="13">
        <f>SUM(Assumptions!$J$125,Assumptions!$J$126,Assumptions!$J$127)/12</f>
        <v>0</v>
      </c>
      <c r="BG25" s="13">
        <f>SUM(Assumptions!$J$125,Assumptions!$J$126,Assumptions!$J$127)/12</f>
        <v>0</v>
      </c>
      <c r="BH25" s="13">
        <f>SUM(Assumptions!$J$125,Assumptions!$J$126,Assumptions!$J$127)/12</f>
        <v>0</v>
      </c>
      <c r="BI25" s="13">
        <f>SUM(Assumptions!$J$125,Assumptions!$J$126,Assumptions!$J$127)/12</f>
        <v>0</v>
      </c>
      <c r="BJ25" s="13">
        <f>SUM(Assumptions!$J$125,Assumptions!$J$126,Assumptions!$J$127)/12</f>
        <v>0</v>
      </c>
      <c r="BK25" s="13">
        <f>SUM(Assumptions!$J$125,Assumptions!$J$126,Assumptions!$J$127)/12</f>
        <v>0</v>
      </c>
      <c r="BL25" s="13">
        <f>SUM(Assumptions!$J$125,Assumptions!$J$126,Assumptions!$J$127)/12</f>
        <v>0</v>
      </c>
      <c r="BM25" s="13">
        <f>SUM(Assumptions!$J$125,Assumptions!$J$126,Assumptions!$J$127)/12</f>
        <v>0</v>
      </c>
    </row>
    <row r="26" spans="2:65" x14ac:dyDescent="0.2">
      <c r="B26" s="4" t="s">
        <v>99</v>
      </c>
      <c r="F26" s="18">
        <f>SUM(F24:F25)</f>
        <v>0</v>
      </c>
      <c r="G26" s="18">
        <f t="shared" ref="G26:AC26" si="5">SUM(G24:G25)</f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18">
        <f t="shared" si="5"/>
        <v>0</v>
      </c>
      <c r="L26" s="18">
        <f t="shared" si="5"/>
        <v>0</v>
      </c>
      <c r="M26" s="18">
        <f t="shared" si="5"/>
        <v>0</v>
      </c>
      <c r="N26" s="18">
        <f t="shared" si="5"/>
        <v>0</v>
      </c>
      <c r="O26" s="18">
        <f t="shared" si="5"/>
        <v>0</v>
      </c>
      <c r="P26" s="18">
        <f t="shared" si="5"/>
        <v>0</v>
      </c>
      <c r="Q26" s="18">
        <f t="shared" si="5"/>
        <v>0</v>
      </c>
      <c r="R26" s="18">
        <f t="shared" si="5"/>
        <v>0</v>
      </c>
      <c r="S26" s="18">
        <f t="shared" si="5"/>
        <v>0</v>
      </c>
      <c r="T26" s="18">
        <f t="shared" si="5"/>
        <v>0</v>
      </c>
      <c r="U26" s="18">
        <f t="shared" si="5"/>
        <v>0</v>
      </c>
      <c r="V26" s="18">
        <f t="shared" si="5"/>
        <v>0</v>
      </c>
      <c r="W26" s="18">
        <f t="shared" si="5"/>
        <v>0</v>
      </c>
      <c r="X26" s="18">
        <f t="shared" si="5"/>
        <v>0</v>
      </c>
      <c r="Y26" s="18">
        <f t="shared" si="5"/>
        <v>0</v>
      </c>
      <c r="Z26" s="18">
        <f t="shared" si="5"/>
        <v>0</v>
      </c>
      <c r="AA26" s="18">
        <f t="shared" si="5"/>
        <v>0</v>
      </c>
      <c r="AB26" s="18">
        <f t="shared" si="5"/>
        <v>0</v>
      </c>
      <c r="AC26" s="18">
        <f t="shared" si="5"/>
        <v>0</v>
      </c>
      <c r="AD26" s="18">
        <v>11365</v>
      </c>
      <c r="AE26" s="18">
        <v>11365</v>
      </c>
      <c r="AF26" s="18">
        <v>11365</v>
      </c>
      <c r="AG26" s="18">
        <v>11365</v>
      </c>
      <c r="AH26" s="18">
        <v>11365</v>
      </c>
      <c r="AI26" s="18">
        <v>11365</v>
      </c>
      <c r="AJ26" s="18">
        <v>11365</v>
      </c>
      <c r="AK26" s="18">
        <v>11365</v>
      </c>
      <c r="AL26" s="18">
        <v>11365</v>
      </c>
      <c r="AM26" s="18">
        <v>11365</v>
      </c>
      <c r="AN26" s="18">
        <v>11365</v>
      </c>
      <c r="AO26" s="18">
        <v>11365</v>
      </c>
      <c r="AP26" s="18">
        <v>17430</v>
      </c>
      <c r="AQ26" s="18">
        <v>17430</v>
      </c>
      <c r="AR26" s="18">
        <v>17430</v>
      </c>
      <c r="AS26" s="18">
        <v>17430</v>
      </c>
      <c r="AT26" s="18">
        <v>17430</v>
      </c>
      <c r="AU26" s="18">
        <v>17430</v>
      </c>
      <c r="AV26" s="18">
        <v>17430</v>
      </c>
      <c r="AW26" s="18">
        <v>17430</v>
      </c>
      <c r="AX26" s="18">
        <v>17430</v>
      </c>
      <c r="AY26" s="18">
        <v>17430</v>
      </c>
      <c r="AZ26" s="18">
        <v>17430</v>
      </c>
      <c r="BA26" s="18">
        <v>17430</v>
      </c>
      <c r="BB26" s="18">
        <v>17430</v>
      </c>
      <c r="BC26" s="18">
        <v>17430</v>
      </c>
      <c r="BD26" s="18">
        <v>17430</v>
      </c>
      <c r="BE26" s="18">
        <v>17430</v>
      </c>
      <c r="BF26" s="18">
        <v>17430</v>
      </c>
      <c r="BG26" s="18">
        <v>17430</v>
      </c>
      <c r="BH26" s="18">
        <v>17430</v>
      </c>
      <c r="BI26" s="18">
        <v>17430</v>
      </c>
      <c r="BJ26" s="18">
        <v>17430</v>
      </c>
      <c r="BK26" s="18">
        <v>17430</v>
      </c>
      <c r="BL26" s="18">
        <v>17430</v>
      </c>
      <c r="BM26" s="18">
        <v>17430</v>
      </c>
    </row>
    <row r="29" spans="2:65" x14ac:dyDescent="0.2">
      <c r="B29" s="4" t="s">
        <v>92</v>
      </c>
      <c r="F29" s="27" t="e">
        <f>F12-F19-F26</f>
        <v>#DIV/0!</v>
      </c>
      <c r="G29" s="27" t="e">
        <f t="shared" ref="G29:BM29" si="6">G12-G19-G26</f>
        <v>#DIV/0!</v>
      </c>
      <c r="H29" s="27" t="e">
        <f t="shared" si="6"/>
        <v>#DIV/0!</v>
      </c>
      <c r="I29" s="27" t="e">
        <f t="shared" si="6"/>
        <v>#DIV/0!</v>
      </c>
      <c r="J29" s="27" t="e">
        <f t="shared" si="6"/>
        <v>#DIV/0!</v>
      </c>
      <c r="K29" s="27" t="e">
        <f t="shared" si="6"/>
        <v>#DIV/0!</v>
      </c>
      <c r="L29" s="27" t="e">
        <f t="shared" si="6"/>
        <v>#DIV/0!</v>
      </c>
      <c r="M29" s="27" t="e">
        <f t="shared" si="6"/>
        <v>#DIV/0!</v>
      </c>
      <c r="N29" s="27" t="e">
        <f t="shared" si="6"/>
        <v>#DIV/0!</v>
      </c>
      <c r="O29" s="27" t="e">
        <f t="shared" si="6"/>
        <v>#DIV/0!</v>
      </c>
      <c r="P29" s="27" t="e">
        <f t="shared" si="6"/>
        <v>#DIV/0!</v>
      </c>
      <c r="Q29" s="27" t="e">
        <f t="shared" si="6"/>
        <v>#DIV/0!</v>
      </c>
      <c r="R29" s="27" t="e">
        <f t="shared" si="6"/>
        <v>#DIV/0!</v>
      </c>
      <c r="S29" s="27" t="e">
        <f t="shared" si="6"/>
        <v>#DIV/0!</v>
      </c>
      <c r="T29" s="27" t="e">
        <f t="shared" si="6"/>
        <v>#DIV/0!</v>
      </c>
      <c r="U29" s="27" t="e">
        <f t="shared" si="6"/>
        <v>#DIV/0!</v>
      </c>
      <c r="V29" s="27" t="e">
        <f t="shared" si="6"/>
        <v>#DIV/0!</v>
      </c>
      <c r="W29" s="27" t="e">
        <f t="shared" si="6"/>
        <v>#DIV/0!</v>
      </c>
      <c r="X29" s="27" t="e">
        <f t="shared" si="6"/>
        <v>#DIV/0!</v>
      </c>
      <c r="Y29" s="27" t="e">
        <f t="shared" si="6"/>
        <v>#DIV/0!</v>
      </c>
      <c r="Z29" s="27" t="e">
        <f t="shared" si="6"/>
        <v>#DIV/0!</v>
      </c>
      <c r="AA29" s="27" t="e">
        <f t="shared" si="6"/>
        <v>#DIV/0!</v>
      </c>
      <c r="AB29" s="27" t="e">
        <f t="shared" si="6"/>
        <v>#DIV/0!</v>
      </c>
      <c r="AC29" s="27" t="e">
        <f t="shared" si="6"/>
        <v>#DIV/0!</v>
      </c>
      <c r="AD29" s="27" t="e">
        <f t="shared" si="6"/>
        <v>#DIV/0!</v>
      </c>
      <c r="AE29" s="27" t="e">
        <f t="shared" si="6"/>
        <v>#DIV/0!</v>
      </c>
      <c r="AF29" s="27" t="e">
        <f t="shared" si="6"/>
        <v>#DIV/0!</v>
      </c>
      <c r="AG29" s="27" t="e">
        <f t="shared" si="6"/>
        <v>#DIV/0!</v>
      </c>
      <c r="AH29" s="27" t="e">
        <f t="shared" si="6"/>
        <v>#DIV/0!</v>
      </c>
      <c r="AI29" s="27" t="e">
        <f t="shared" si="6"/>
        <v>#DIV/0!</v>
      </c>
      <c r="AJ29" s="27" t="e">
        <f t="shared" si="6"/>
        <v>#DIV/0!</v>
      </c>
      <c r="AK29" s="27" t="e">
        <f t="shared" si="6"/>
        <v>#DIV/0!</v>
      </c>
      <c r="AL29" s="27" t="e">
        <f t="shared" si="6"/>
        <v>#DIV/0!</v>
      </c>
      <c r="AM29" s="27" t="e">
        <f t="shared" si="6"/>
        <v>#DIV/0!</v>
      </c>
      <c r="AN29" s="27" t="e">
        <f t="shared" si="6"/>
        <v>#DIV/0!</v>
      </c>
      <c r="AO29" s="27" t="e">
        <f t="shared" si="6"/>
        <v>#DIV/0!</v>
      </c>
      <c r="AP29" s="27" t="e">
        <f t="shared" si="6"/>
        <v>#DIV/0!</v>
      </c>
      <c r="AQ29" s="27" t="e">
        <f t="shared" si="6"/>
        <v>#DIV/0!</v>
      </c>
      <c r="AR29" s="27" t="e">
        <f t="shared" si="6"/>
        <v>#DIV/0!</v>
      </c>
      <c r="AS29" s="27" t="e">
        <f t="shared" si="6"/>
        <v>#DIV/0!</v>
      </c>
      <c r="AT29" s="27" t="e">
        <f t="shared" si="6"/>
        <v>#DIV/0!</v>
      </c>
      <c r="AU29" s="27" t="e">
        <f t="shared" si="6"/>
        <v>#DIV/0!</v>
      </c>
      <c r="AV29" s="27" t="e">
        <f t="shared" si="6"/>
        <v>#DIV/0!</v>
      </c>
      <c r="AW29" s="27" t="e">
        <f t="shared" si="6"/>
        <v>#DIV/0!</v>
      </c>
      <c r="AX29" s="27" t="e">
        <f t="shared" si="6"/>
        <v>#DIV/0!</v>
      </c>
      <c r="AY29" s="27" t="e">
        <f t="shared" si="6"/>
        <v>#DIV/0!</v>
      </c>
      <c r="AZ29" s="27" t="e">
        <f t="shared" si="6"/>
        <v>#DIV/0!</v>
      </c>
      <c r="BA29" s="27" t="e">
        <f t="shared" si="6"/>
        <v>#DIV/0!</v>
      </c>
      <c r="BB29" s="27" t="e">
        <f t="shared" si="6"/>
        <v>#DIV/0!</v>
      </c>
      <c r="BC29" s="27" t="e">
        <f t="shared" si="6"/>
        <v>#DIV/0!</v>
      </c>
      <c r="BD29" s="27" t="e">
        <f t="shared" si="6"/>
        <v>#DIV/0!</v>
      </c>
      <c r="BE29" s="27" t="e">
        <f t="shared" si="6"/>
        <v>#DIV/0!</v>
      </c>
      <c r="BF29" s="27" t="e">
        <f t="shared" si="6"/>
        <v>#DIV/0!</v>
      </c>
      <c r="BG29" s="27" t="e">
        <f t="shared" si="6"/>
        <v>#DIV/0!</v>
      </c>
      <c r="BH29" s="27" t="e">
        <f t="shared" si="6"/>
        <v>#DIV/0!</v>
      </c>
      <c r="BI29" s="27" t="e">
        <f t="shared" si="6"/>
        <v>#DIV/0!</v>
      </c>
      <c r="BJ29" s="27" t="e">
        <f t="shared" si="6"/>
        <v>#DIV/0!</v>
      </c>
      <c r="BK29" s="27" t="e">
        <f t="shared" si="6"/>
        <v>#DIV/0!</v>
      </c>
      <c r="BL29" s="27" t="e">
        <f t="shared" si="6"/>
        <v>#DIV/0!</v>
      </c>
      <c r="BM29" s="27" t="e">
        <f t="shared" si="6"/>
        <v>#DIV/0!</v>
      </c>
    </row>
    <row r="30" spans="2:65" x14ac:dyDescent="0.2"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2:65" x14ac:dyDescent="0.2">
      <c r="B31" s="22" t="s">
        <v>93</v>
      </c>
      <c r="C31" s="22"/>
      <c r="D31" s="22"/>
      <c r="E31" s="22"/>
      <c r="F31" s="36">
        <v>35470</v>
      </c>
      <c r="G31" s="42" t="e">
        <f>F34</f>
        <v>#DIV/0!</v>
      </c>
      <c r="H31" s="42" t="e">
        <f t="shared" ref="H31:BM31" si="7">G34</f>
        <v>#DIV/0!</v>
      </c>
      <c r="I31" s="42" t="e">
        <f t="shared" si="7"/>
        <v>#DIV/0!</v>
      </c>
      <c r="J31" s="42" t="e">
        <f t="shared" si="7"/>
        <v>#DIV/0!</v>
      </c>
      <c r="K31" s="42" t="e">
        <f t="shared" si="7"/>
        <v>#DIV/0!</v>
      </c>
      <c r="L31" s="42" t="e">
        <f t="shared" si="7"/>
        <v>#DIV/0!</v>
      </c>
      <c r="M31" s="42" t="e">
        <f t="shared" si="7"/>
        <v>#DIV/0!</v>
      </c>
      <c r="N31" s="42" t="e">
        <f t="shared" si="7"/>
        <v>#DIV/0!</v>
      </c>
      <c r="O31" s="42" t="e">
        <f t="shared" si="7"/>
        <v>#DIV/0!</v>
      </c>
      <c r="P31" s="42" t="e">
        <f t="shared" si="7"/>
        <v>#DIV/0!</v>
      </c>
      <c r="Q31" s="42" t="e">
        <f t="shared" si="7"/>
        <v>#DIV/0!</v>
      </c>
      <c r="R31" s="42" t="e">
        <f t="shared" si="7"/>
        <v>#DIV/0!</v>
      </c>
      <c r="S31" s="42" t="e">
        <f t="shared" si="7"/>
        <v>#DIV/0!</v>
      </c>
      <c r="T31" s="42" t="e">
        <f t="shared" si="7"/>
        <v>#DIV/0!</v>
      </c>
      <c r="U31" s="42" t="e">
        <f t="shared" si="7"/>
        <v>#DIV/0!</v>
      </c>
      <c r="V31" s="42" t="e">
        <f t="shared" si="7"/>
        <v>#DIV/0!</v>
      </c>
      <c r="W31" s="42" t="e">
        <f t="shared" si="7"/>
        <v>#DIV/0!</v>
      </c>
      <c r="X31" s="42" t="e">
        <f t="shared" si="7"/>
        <v>#DIV/0!</v>
      </c>
      <c r="Y31" s="42" t="e">
        <f t="shared" si="7"/>
        <v>#DIV/0!</v>
      </c>
      <c r="Z31" s="42" t="e">
        <f t="shared" si="7"/>
        <v>#DIV/0!</v>
      </c>
      <c r="AA31" s="42" t="e">
        <f t="shared" si="7"/>
        <v>#DIV/0!</v>
      </c>
      <c r="AB31" s="42" t="e">
        <f t="shared" si="7"/>
        <v>#DIV/0!</v>
      </c>
      <c r="AC31" s="42" t="e">
        <f t="shared" si="7"/>
        <v>#DIV/0!</v>
      </c>
      <c r="AD31" s="42" t="e">
        <f t="shared" si="7"/>
        <v>#DIV/0!</v>
      </c>
      <c r="AE31" s="42" t="e">
        <f t="shared" si="7"/>
        <v>#DIV/0!</v>
      </c>
      <c r="AF31" s="42" t="e">
        <f t="shared" si="7"/>
        <v>#DIV/0!</v>
      </c>
      <c r="AG31" s="42" t="e">
        <f t="shared" si="7"/>
        <v>#DIV/0!</v>
      </c>
      <c r="AH31" s="42" t="e">
        <f t="shared" si="7"/>
        <v>#DIV/0!</v>
      </c>
      <c r="AI31" s="42" t="e">
        <f t="shared" si="7"/>
        <v>#DIV/0!</v>
      </c>
      <c r="AJ31" s="42" t="e">
        <f t="shared" si="7"/>
        <v>#DIV/0!</v>
      </c>
      <c r="AK31" s="42" t="e">
        <f t="shared" si="7"/>
        <v>#DIV/0!</v>
      </c>
      <c r="AL31" s="42" t="e">
        <f t="shared" si="7"/>
        <v>#DIV/0!</v>
      </c>
      <c r="AM31" s="42" t="e">
        <f t="shared" si="7"/>
        <v>#DIV/0!</v>
      </c>
      <c r="AN31" s="42" t="e">
        <f t="shared" si="7"/>
        <v>#DIV/0!</v>
      </c>
      <c r="AO31" s="42" t="e">
        <f t="shared" si="7"/>
        <v>#DIV/0!</v>
      </c>
      <c r="AP31" s="42" t="e">
        <f t="shared" si="7"/>
        <v>#DIV/0!</v>
      </c>
      <c r="AQ31" s="42" t="e">
        <f t="shared" si="7"/>
        <v>#DIV/0!</v>
      </c>
      <c r="AR31" s="42" t="e">
        <f t="shared" si="7"/>
        <v>#DIV/0!</v>
      </c>
      <c r="AS31" s="42" t="e">
        <f t="shared" si="7"/>
        <v>#DIV/0!</v>
      </c>
      <c r="AT31" s="42" t="e">
        <f t="shared" si="7"/>
        <v>#DIV/0!</v>
      </c>
      <c r="AU31" s="42" t="e">
        <f t="shared" si="7"/>
        <v>#DIV/0!</v>
      </c>
      <c r="AV31" s="42" t="e">
        <f t="shared" si="7"/>
        <v>#DIV/0!</v>
      </c>
      <c r="AW31" s="42" t="e">
        <f t="shared" si="7"/>
        <v>#DIV/0!</v>
      </c>
      <c r="AX31" s="42" t="e">
        <f t="shared" si="7"/>
        <v>#DIV/0!</v>
      </c>
      <c r="AY31" s="42" t="e">
        <f t="shared" si="7"/>
        <v>#DIV/0!</v>
      </c>
      <c r="AZ31" s="42" t="e">
        <f t="shared" si="7"/>
        <v>#DIV/0!</v>
      </c>
      <c r="BA31" s="42" t="e">
        <f t="shared" si="7"/>
        <v>#DIV/0!</v>
      </c>
      <c r="BB31" s="42" t="e">
        <f t="shared" si="7"/>
        <v>#DIV/0!</v>
      </c>
      <c r="BC31" s="42" t="e">
        <f t="shared" si="7"/>
        <v>#DIV/0!</v>
      </c>
      <c r="BD31" s="42" t="e">
        <f t="shared" si="7"/>
        <v>#DIV/0!</v>
      </c>
      <c r="BE31" s="42" t="e">
        <f t="shared" si="7"/>
        <v>#DIV/0!</v>
      </c>
      <c r="BF31" s="42" t="e">
        <f t="shared" si="7"/>
        <v>#DIV/0!</v>
      </c>
      <c r="BG31" s="42" t="e">
        <f t="shared" si="7"/>
        <v>#DIV/0!</v>
      </c>
      <c r="BH31" s="42" t="e">
        <f t="shared" si="7"/>
        <v>#DIV/0!</v>
      </c>
      <c r="BI31" s="42" t="e">
        <f t="shared" si="7"/>
        <v>#DIV/0!</v>
      </c>
      <c r="BJ31" s="42" t="e">
        <f t="shared" si="7"/>
        <v>#DIV/0!</v>
      </c>
      <c r="BK31" s="42" t="e">
        <f t="shared" si="7"/>
        <v>#DIV/0!</v>
      </c>
      <c r="BL31" s="42" t="e">
        <f t="shared" si="7"/>
        <v>#DIV/0!</v>
      </c>
      <c r="BM31" s="42" t="e">
        <f t="shared" si="7"/>
        <v>#DIV/0!</v>
      </c>
    </row>
    <row r="32" spans="2:65" x14ac:dyDescent="0.2">
      <c r="B32" s="22" t="s">
        <v>94</v>
      </c>
      <c r="C32" s="22"/>
      <c r="D32" s="22"/>
      <c r="E32" s="22"/>
      <c r="F32" s="42" t="e">
        <f>F29</f>
        <v>#DIV/0!</v>
      </c>
      <c r="G32" s="42" t="e">
        <f t="shared" ref="G32:BM32" si="8">G29</f>
        <v>#DIV/0!</v>
      </c>
      <c r="H32" s="42" t="e">
        <f t="shared" si="8"/>
        <v>#DIV/0!</v>
      </c>
      <c r="I32" s="42" t="e">
        <f t="shared" si="8"/>
        <v>#DIV/0!</v>
      </c>
      <c r="J32" s="42" t="e">
        <f t="shared" si="8"/>
        <v>#DIV/0!</v>
      </c>
      <c r="K32" s="42" t="e">
        <f t="shared" si="8"/>
        <v>#DIV/0!</v>
      </c>
      <c r="L32" s="42" t="e">
        <f t="shared" si="8"/>
        <v>#DIV/0!</v>
      </c>
      <c r="M32" s="42" t="e">
        <f t="shared" si="8"/>
        <v>#DIV/0!</v>
      </c>
      <c r="N32" s="42" t="e">
        <f t="shared" si="8"/>
        <v>#DIV/0!</v>
      </c>
      <c r="O32" s="42" t="e">
        <f t="shared" si="8"/>
        <v>#DIV/0!</v>
      </c>
      <c r="P32" s="42" t="e">
        <f t="shared" si="8"/>
        <v>#DIV/0!</v>
      </c>
      <c r="Q32" s="42" t="e">
        <f t="shared" si="8"/>
        <v>#DIV/0!</v>
      </c>
      <c r="R32" s="42" t="e">
        <f t="shared" si="8"/>
        <v>#DIV/0!</v>
      </c>
      <c r="S32" s="42" t="e">
        <f t="shared" si="8"/>
        <v>#DIV/0!</v>
      </c>
      <c r="T32" s="42" t="e">
        <f t="shared" si="8"/>
        <v>#DIV/0!</v>
      </c>
      <c r="U32" s="42" t="e">
        <f t="shared" si="8"/>
        <v>#DIV/0!</v>
      </c>
      <c r="V32" s="42" t="e">
        <f t="shared" si="8"/>
        <v>#DIV/0!</v>
      </c>
      <c r="W32" s="42" t="e">
        <f t="shared" si="8"/>
        <v>#DIV/0!</v>
      </c>
      <c r="X32" s="42" t="e">
        <f t="shared" si="8"/>
        <v>#DIV/0!</v>
      </c>
      <c r="Y32" s="42" t="e">
        <f t="shared" si="8"/>
        <v>#DIV/0!</v>
      </c>
      <c r="Z32" s="42" t="e">
        <f t="shared" si="8"/>
        <v>#DIV/0!</v>
      </c>
      <c r="AA32" s="42" t="e">
        <f t="shared" si="8"/>
        <v>#DIV/0!</v>
      </c>
      <c r="AB32" s="42" t="e">
        <f t="shared" si="8"/>
        <v>#DIV/0!</v>
      </c>
      <c r="AC32" s="42" t="e">
        <f t="shared" si="8"/>
        <v>#DIV/0!</v>
      </c>
      <c r="AD32" s="42" t="e">
        <f t="shared" si="8"/>
        <v>#DIV/0!</v>
      </c>
      <c r="AE32" s="42" t="e">
        <f t="shared" si="8"/>
        <v>#DIV/0!</v>
      </c>
      <c r="AF32" s="42" t="e">
        <f t="shared" si="8"/>
        <v>#DIV/0!</v>
      </c>
      <c r="AG32" s="42" t="e">
        <f t="shared" si="8"/>
        <v>#DIV/0!</v>
      </c>
      <c r="AH32" s="42" t="e">
        <f t="shared" si="8"/>
        <v>#DIV/0!</v>
      </c>
      <c r="AI32" s="42" t="e">
        <f t="shared" si="8"/>
        <v>#DIV/0!</v>
      </c>
      <c r="AJ32" s="42" t="e">
        <f t="shared" si="8"/>
        <v>#DIV/0!</v>
      </c>
      <c r="AK32" s="42" t="e">
        <f t="shared" si="8"/>
        <v>#DIV/0!</v>
      </c>
      <c r="AL32" s="42" t="e">
        <f t="shared" si="8"/>
        <v>#DIV/0!</v>
      </c>
      <c r="AM32" s="42" t="e">
        <f t="shared" si="8"/>
        <v>#DIV/0!</v>
      </c>
      <c r="AN32" s="42" t="e">
        <f t="shared" si="8"/>
        <v>#DIV/0!</v>
      </c>
      <c r="AO32" s="42" t="e">
        <f t="shared" si="8"/>
        <v>#DIV/0!</v>
      </c>
      <c r="AP32" s="42" t="e">
        <f t="shared" si="8"/>
        <v>#DIV/0!</v>
      </c>
      <c r="AQ32" s="42" t="e">
        <f t="shared" si="8"/>
        <v>#DIV/0!</v>
      </c>
      <c r="AR32" s="42" t="e">
        <f t="shared" si="8"/>
        <v>#DIV/0!</v>
      </c>
      <c r="AS32" s="42" t="e">
        <f t="shared" si="8"/>
        <v>#DIV/0!</v>
      </c>
      <c r="AT32" s="42" t="e">
        <f t="shared" si="8"/>
        <v>#DIV/0!</v>
      </c>
      <c r="AU32" s="42" t="e">
        <f t="shared" si="8"/>
        <v>#DIV/0!</v>
      </c>
      <c r="AV32" s="42" t="e">
        <f t="shared" si="8"/>
        <v>#DIV/0!</v>
      </c>
      <c r="AW32" s="42" t="e">
        <f t="shared" si="8"/>
        <v>#DIV/0!</v>
      </c>
      <c r="AX32" s="42" t="e">
        <f t="shared" si="8"/>
        <v>#DIV/0!</v>
      </c>
      <c r="AY32" s="42" t="e">
        <f t="shared" si="8"/>
        <v>#DIV/0!</v>
      </c>
      <c r="AZ32" s="42" t="e">
        <f t="shared" si="8"/>
        <v>#DIV/0!</v>
      </c>
      <c r="BA32" s="42" t="e">
        <f t="shared" si="8"/>
        <v>#DIV/0!</v>
      </c>
      <c r="BB32" s="42" t="e">
        <f t="shared" si="8"/>
        <v>#DIV/0!</v>
      </c>
      <c r="BC32" s="42" t="e">
        <f t="shared" si="8"/>
        <v>#DIV/0!</v>
      </c>
      <c r="BD32" s="42" t="e">
        <f t="shared" si="8"/>
        <v>#DIV/0!</v>
      </c>
      <c r="BE32" s="42" t="e">
        <f t="shared" si="8"/>
        <v>#DIV/0!</v>
      </c>
      <c r="BF32" s="42" t="e">
        <f t="shared" si="8"/>
        <v>#DIV/0!</v>
      </c>
      <c r="BG32" s="42" t="e">
        <f t="shared" si="8"/>
        <v>#DIV/0!</v>
      </c>
      <c r="BH32" s="42" t="e">
        <f t="shared" si="8"/>
        <v>#DIV/0!</v>
      </c>
      <c r="BI32" s="42" t="e">
        <f t="shared" si="8"/>
        <v>#DIV/0!</v>
      </c>
      <c r="BJ32" s="42" t="e">
        <f t="shared" si="8"/>
        <v>#DIV/0!</v>
      </c>
      <c r="BK32" s="42" t="e">
        <f t="shared" si="8"/>
        <v>#DIV/0!</v>
      </c>
      <c r="BL32" s="42" t="e">
        <f t="shared" si="8"/>
        <v>#DIV/0!</v>
      </c>
      <c r="BM32" s="42" t="e">
        <f t="shared" si="8"/>
        <v>#DIV/0!</v>
      </c>
    </row>
    <row r="33" spans="2:66" x14ac:dyDescent="0.2">
      <c r="B33" s="22" t="s">
        <v>95</v>
      </c>
      <c r="C33" s="22"/>
      <c r="D33" s="22"/>
      <c r="E33" s="22"/>
      <c r="F33" s="42">
        <v>0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</row>
    <row r="34" spans="2:66" x14ac:dyDescent="0.2">
      <c r="B34" s="22" t="s">
        <v>96</v>
      </c>
      <c r="C34" s="22"/>
      <c r="D34" s="22"/>
      <c r="E34" s="22"/>
      <c r="F34" s="42" t="e">
        <f>SUM(F31:F33)</f>
        <v>#DIV/0!</v>
      </c>
      <c r="G34" s="42" t="e">
        <f>SUM(G31:G33)</f>
        <v>#DIV/0!</v>
      </c>
      <c r="H34" s="42" t="e">
        <f t="shared" ref="H34:BM34" si="9">SUM(H31:H33)</f>
        <v>#DIV/0!</v>
      </c>
      <c r="I34" s="42" t="e">
        <f t="shared" si="9"/>
        <v>#DIV/0!</v>
      </c>
      <c r="J34" s="42" t="e">
        <f t="shared" si="9"/>
        <v>#DIV/0!</v>
      </c>
      <c r="K34" s="42" t="e">
        <f t="shared" si="9"/>
        <v>#DIV/0!</v>
      </c>
      <c r="L34" s="42" t="e">
        <f t="shared" si="9"/>
        <v>#DIV/0!</v>
      </c>
      <c r="M34" s="42" t="e">
        <f t="shared" si="9"/>
        <v>#DIV/0!</v>
      </c>
      <c r="N34" s="42" t="e">
        <f t="shared" si="9"/>
        <v>#DIV/0!</v>
      </c>
      <c r="O34" s="42" t="e">
        <f t="shared" si="9"/>
        <v>#DIV/0!</v>
      </c>
      <c r="P34" s="42" t="e">
        <f t="shared" si="9"/>
        <v>#DIV/0!</v>
      </c>
      <c r="Q34" s="42" t="e">
        <f t="shared" si="9"/>
        <v>#DIV/0!</v>
      </c>
      <c r="R34" s="42" t="e">
        <f t="shared" si="9"/>
        <v>#DIV/0!</v>
      </c>
      <c r="S34" s="42" t="e">
        <f t="shared" si="9"/>
        <v>#DIV/0!</v>
      </c>
      <c r="T34" s="42" t="e">
        <f t="shared" si="9"/>
        <v>#DIV/0!</v>
      </c>
      <c r="U34" s="42" t="e">
        <f t="shared" si="9"/>
        <v>#DIV/0!</v>
      </c>
      <c r="V34" s="42" t="e">
        <f t="shared" si="9"/>
        <v>#DIV/0!</v>
      </c>
      <c r="W34" s="42" t="e">
        <f t="shared" si="9"/>
        <v>#DIV/0!</v>
      </c>
      <c r="X34" s="42" t="e">
        <f t="shared" si="9"/>
        <v>#DIV/0!</v>
      </c>
      <c r="Y34" s="42" t="e">
        <f t="shared" si="9"/>
        <v>#DIV/0!</v>
      </c>
      <c r="Z34" s="42" t="e">
        <f t="shared" si="9"/>
        <v>#DIV/0!</v>
      </c>
      <c r="AA34" s="42" t="e">
        <f t="shared" si="9"/>
        <v>#DIV/0!</v>
      </c>
      <c r="AB34" s="42" t="e">
        <f t="shared" si="9"/>
        <v>#DIV/0!</v>
      </c>
      <c r="AC34" s="42" t="e">
        <f t="shared" si="9"/>
        <v>#DIV/0!</v>
      </c>
      <c r="AD34" s="42" t="e">
        <f t="shared" si="9"/>
        <v>#DIV/0!</v>
      </c>
      <c r="AE34" s="42" t="e">
        <f t="shared" si="9"/>
        <v>#DIV/0!</v>
      </c>
      <c r="AF34" s="42" t="e">
        <f t="shared" si="9"/>
        <v>#DIV/0!</v>
      </c>
      <c r="AG34" s="42" t="e">
        <f t="shared" si="9"/>
        <v>#DIV/0!</v>
      </c>
      <c r="AH34" s="42" t="e">
        <f t="shared" si="9"/>
        <v>#DIV/0!</v>
      </c>
      <c r="AI34" s="42" t="e">
        <f t="shared" si="9"/>
        <v>#DIV/0!</v>
      </c>
      <c r="AJ34" s="42" t="e">
        <f t="shared" si="9"/>
        <v>#DIV/0!</v>
      </c>
      <c r="AK34" s="42" t="e">
        <f t="shared" si="9"/>
        <v>#DIV/0!</v>
      </c>
      <c r="AL34" s="42" t="e">
        <f t="shared" si="9"/>
        <v>#DIV/0!</v>
      </c>
      <c r="AM34" s="42" t="e">
        <f t="shared" si="9"/>
        <v>#DIV/0!</v>
      </c>
      <c r="AN34" s="42" t="e">
        <f t="shared" si="9"/>
        <v>#DIV/0!</v>
      </c>
      <c r="AO34" s="42" t="e">
        <f t="shared" si="9"/>
        <v>#DIV/0!</v>
      </c>
      <c r="AP34" s="42" t="e">
        <f t="shared" si="9"/>
        <v>#DIV/0!</v>
      </c>
      <c r="AQ34" s="42" t="e">
        <f t="shared" si="9"/>
        <v>#DIV/0!</v>
      </c>
      <c r="AR34" s="42" t="e">
        <f t="shared" si="9"/>
        <v>#DIV/0!</v>
      </c>
      <c r="AS34" s="42" t="e">
        <f t="shared" si="9"/>
        <v>#DIV/0!</v>
      </c>
      <c r="AT34" s="42" t="e">
        <f t="shared" si="9"/>
        <v>#DIV/0!</v>
      </c>
      <c r="AU34" s="42" t="e">
        <f t="shared" si="9"/>
        <v>#DIV/0!</v>
      </c>
      <c r="AV34" s="42" t="e">
        <f t="shared" si="9"/>
        <v>#DIV/0!</v>
      </c>
      <c r="AW34" s="42" t="e">
        <f t="shared" si="9"/>
        <v>#DIV/0!</v>
      </c>
      <c r="AX34" s="42" t="e">
        <f t="shared" si="9"/>
        <v>#DIV/0!</v>
      </c>
      <c r="AY34" s="42" t="e">
        <f t="shared" si="9"/>
        <v>#DIV/0!</v>
      </c>
      <c r="AZ34" s="42" t="e">
        <f t="shared" si="9"/>
        <v>#DIV/0!</v>
      </c>
      <c r="BA34" s="42" t="e">
        <f t="shared" si="9"/>
        <v>#DIV/0!</v>
      </c>
      <c r="BB34" s="42" t="e">
        <f t="shared" si="9"/>
        <v>#DIV/0!</v>
      </c>
      <c r="BC34" s="42" t="e">
        <f t="shared" si="9"/>
        <v>#DIV/0!</v>
      </c>
      <c r="BD34" s="42" t="e">
        <f t="shared" si="9"/>
        <v>#DIV/0!</v>
      </c>
      <c r="BE34" s="42" t="e">
        <f t="shared" si="9"/>
        <v>#DIV/0!</v>
      </c>
      <c r="BF34" s="42" t="e">
        <f t="shared" si="9"/>
        <v>#DIV/0!</v>
      </c>
      <c r="BG34" s="42" t="e">
        <f t="shared" si="9"/>
        <v>#DIV/0!</v>
      </c>
      <c r="BH34" s="42" t="e">
        <f t="shared" si="9"/>
        <v>#DIV/0!</v>
      </c>
      <c r="BI34" s="42" t="e">
        <f t="shared" si="9"/>
        <v>#DIV/0!</v>
      </c>
      <c r="BJ34" s="42" t="e">
        <f t="shared" si="9"/>
        <v>#DIV/0!</v>
      </c>
      <c r="BK34" s="42" t="e">
        <f t="shared" si="9"/>
        <v>#DIV/0!</v>
      </c>
      <c r="BL34" s="42" t="e">
        <f t="shared" si="9"/>
        <v>#DIV/0!</v>
      </c>
      <c r="BM34" s="42" t="e">
        <f t="shared" si="9"/>
        <v>#DIV/0!</v>
      </c>
    </row>
    <row r="36" spans="2:66" hidden="1" x14ac:dyDescent="0.2">
      <c r="B36" s="4" t="s">
        <v>97</v>
      </c>
    </row>
    <row r="37" spans="2:66" hidden="1" x14ac:dyDescent="0.2">
      <c r="B37" s="22" t="s">
        <v>93</v>
      </c>
      <c r="C37" s="22"/>
      <c r="D37" s="22"/>
      <c r="E37" s="22"/>
      <c r="F37" s="42">
        <f>F31</f>
        <v>35470</v>
      </c>
      <c r="G37" s="42" t="e">
        <f>F40</f>
        <v>#DIV/0!</v>
      </c>
      <c r="H37" s="42" t="e">
        <f t="shared" ref="H37:S37" si="10">G40</f>
        <v>#DIV/0!</v>
      </c>
      <c r="I37" s="42" t="e">
        <f t="shared" si="10"/>
        <v>#DIV/0!</v>
      </c>
      <c r="J37" s="42" t="e">
        <f t="shared" si="10"/>
        <v>#DIV/0!</v>
      </c>
      <c r="K37" s="42" t="e">
        <f t="shared" si="10"/>
        <v>#DIV/0!</v>
      </c>
      <c r="L37" s="42" t="e">
        <f t="shared" si="10"/>
        <v>#DIV/0!</v>
      </c>
      <c r="M37" s="42" t="e">
        <f t="shared" si="10"/>
        <v>#DIV/0!</v>
      </c>
      <c r="N37" s="42" t="e">
        <f t="shared" si="10"/>
        <v>#DIV/0!</v>
      </c>
      <c r="O37" s="42" t="e">
        <f t="shared" si="10"/>
        <v>#DIV/0!</v>
      </c>
      <c r="P37" s="42" t="e">
        <f t="shared" si="10"/>
        <v>#DIV/0!</v>
      </c>
      <c r="Q37" s="42" t="e">
        <f t="shared" si="10"/>
        <v>#DIV/0!</v>
      </c>
      <c r="R37" s="42" t="e">
        <f t="shared" si="10"/>
        <v>#DIV/0!</v>
      </c>
      <c r="S37" s="42" t="e">
        <f t="shared" si="10"/>
        <v>#DIV/0!</v>
      </c>
      <c r="T37" s="42" t="e">
        <f t="shared" ref="T37:AG37" si="11">S40</f>
        <v>#DIV/0!</v>
      </c>
      <c r="U37" s="42" t="e">
        <f t="shared" si="11"/>
        <v>#DIV/0!</v>
      </c>
      <c r="V37" s="42" t="e">
        <f t="shared" si="11"/>
        <v>#DIV/0!</v>
      </c>
      <c r="W37" s="42" t="e">
        <f t="shared" si="11"/>
        <v>#DIV/0!</v>
      </c>
      <c r="X37" s="42" t="e">
        <f t="shared" si="11"/>
        <v>#DIV/0!</v>
      </c>
      <c r="Y37" s="42" t="e">
        <f t="shared" si="11"/>
        <v>#DIV/0!</v>
      </c>
      <c r="Z37" s="42" t="e">
        <f t="shared" si="11"/>
        <v>#DIV/0!</v>
      </c>
      <c r="AA37" s="42" t="e">
        <f t="shared" si="11"/>
        <v>#DIV/0!</v>
      </c>
      <c r="AB37" s="42" t="e">
        <f t="shared" si="11"/>
        <v>#DIV/0!</v>
      </c>
      <c r="AC37" s="42" t="e">
        <f t="shared" si="11"/>
        <v>#DIV/0!</v>
      </c>
      <c r="AD37" s="42" t="e">
        <f t="shared" si="11"/>
        <v>#DIV/0!</v>
      </c>
      <c r="AE37" s="42" t="e">
        <f t="shared" si="11"/>
        <v>#DIV/0!</v>
      </c>
      <c r="AF37" s="42" t="e">
        <f t="shared" si="11"/>
        <v>#DIV/0!</v>
      </c>
      <c r="AG37" s="42" t="e">
        <f t="shared" si="11"/>
        <v>#DIV/0!</v>
      </c>
      <c r="AH37" s="42" t="e">
        <f t="shared" ref="AH37:BM37" si="12">AG40</f>
        <v>#DIV/0!</v>
      </c>
      <c r="AI37" s="42" t="e">
        <f t="shared" si="12"/>
        <v>#DIV/0!</v>
      </c>
      <c r="AJ37" s="42" t="e">
        <f t="shared" si="12"/>
        <v>#DIV/0!</v>
      </c>
      <c r="AK37" s="42" t="e">
        <f t="shared" si="12"/>
        <v>#DIV/0!</v>
      </c>
      <c r="AL37" s="42" t="e">
        <f t="shared" si="12"/>
        <v>#DIV/0!</v>
      </c>
      <c r="AM37" s="42" t="e">
        <f t="shared" si="12"/>
        <v>#DIV/0!</v>
      </c>
      <c r="AN37" s="42" t="e">
        <f t="shared" si="12"/>
        <v>#DIV/0!</v>
      </c>
      <c r="AO37" s="42" t="e">
        <f t="shared" si="12"/>
        <v>#DIV/0!</v>
      </c>
      <c r="AP37" s="42" t="e">
        <f t="shared" si="12"/>
        <v>#DIV/0!</v>
      </c>
      <c r="AQ37" s="42" t="e">
        <f t="shared" si="12"/>
        <v>#DIV/0!</v>
      </c>
      <c r="AR37" s="42" t="e">
        <f t="shared" si="12"/>
        <v>#DIV/0!</v>
      </c>
      <c r="AS37" s="42" t="e">
        <f t="shared" si="12"/>
        <v>#DIV/0!</v>
      </c>
      <c r="AT37" s="42" t="e">
        <f t="shared" si="12"/>
        <v>#DIV/0!</v>
      </c>
      <c r="AU37" s="42" t="e">
        <f t="shared" si="12"/>
        <v>#DIV/0!</v>
      </c>
      <c r="AV37" s="42" t="e">
        <f t="shared" si="12"/>
        <v>#DIV/0!</v>
      </c>
      <c r="AW37" s="42" t="e">
        <f t="shared" si="12"/>
        <v>#DIV/0!</v>
      </c>
      <c r="AX37" s="42" t="e">
        <f t="shared" si="12"/>
        <v>#DIV/0!</v>
      </c>
      <c r="AY37" s="42" t="e">
        <f t="shared" si="12"/>
        <v>#DIV/0!</v>
      </c>
      <c r="AZ37" s="42" t="e">
        <f t="shared" si="12"/>
        <v>#DIV/0!</v>
      </c>
      <c r="BA37" s="42" t="e">
        <f t="shared" si="12"/>
        <v>#DIV/0!</v>
      </c>
      <c r="BB37" s="42" t="e">
        <f t="shared" si="12"/>
        <v>#DIV/0!</v>
      </c>
      <c r="BC37" s="42" t="e">
        <f t="shared" si="12"/>
        <v>#DIV/0!</v>
      </c>
      <c r="BD37" s="42" t="e">
        <f t="shared" si="12"/>
        <v>#DIV/0!</v>
      </c>
      <c r="BE37" s="42" t="e">
        <f t="shared" si="12"/>
        <v>#DIV/0!</v>
      </c>
      <c r="BF37" s="42" t="e">
        <f t="shared" si="12"/>
        <v>#DIV/0!</v>
      </c>
      <c r="BG37" s="42" t="e">
        <f t="shared" si="12"/>
        <v>#DIV/0!</v>
      </c>
      <c r="BH37" s="42" t="e">
        <f t="shared" si="12"/>
        <v>#DIV/0!</v>
      </c>
      <c r="BI37" s="42" t="e">
        <f t="shared" si="12"/>
        <v>#DIV/0!</v>
      </c>
      <c r="BJ37" s="42" t="e">
        <f t="shared" si="12"/>
        <v>#DIV/0!</v>
      </c>
      <c r="BK37" s="42" t="e">
        <f t="shared" si="12"/>
        <v>#DIV/0!</v>
      </c>
      <c r="BL37" s="42" t="e">
        <f t="shared" si="12"/>
        <v>#DIV/0!</v>
      </c>
      <c r="BM37" s="42" t="e">
        <f t="shared" si="12"/>
        <v>#DIV/0!</v>
      </c>
      <c r="BN37" s="48"/>
    </row>
    <row r="38" spans="2:66" hidden="1" x14ac:dyDescent="0.2">
      <c r="B38" s="22" t="str">
        <f>B32</f>
        <v>Cash from Operations</v>
      </c>
      <c r="C38" s="22"/>
      <c r="D38" s="22"/>
      <c r="E38" s="22"/>
      <c r="F38" s="42" t="e">
        <f>F32</f>
        <v>#DIV/0!</v>
      </c>
      <c r="G38" s="42" t="e">
        <f>G32</f>
        <v>#DIV/0!</v>
      </c>
      <c r="H38" s="42" t="e">
        <f t="shared" ref="H38:S38" si="13">H32</f>
        <v>#DIV/0!</v>
      </c>
      <c r="I38" s="42" t="e">
        <f t="shared" si="13"/>
        <v>#DIV/0!</v>
      </c>
      <c r="J38" s="42" t="e">
        <f t="shared" si="13"/>
        <v>#DIV/0!</v>
      </c>
      <c r="K38" s="42" t="e">
        <f t="shared" si="13"/>
        <v>#DIV/0!</v>
      </c>
      <c r="L38" s="42" t="e">
        <f t="shared" si="13"/>
        <v>#DIV/0!</v>
      </c>
      <c r="M38" s="42" t="e">
        <f t="shared" si="13"/>
        <v>#DIV/0!</v>
      </c>
      <c r="N38" s="42" t="e">
        <f t="shared" si="13"/>
        <v>#DIV/0!</v>
      </c>
      <c r="O38" s="42" t="e">
        <f t="shared" si="13"/>
        <v>#DIV/0!</v>
      </c>
      <c r="P38" s="42" t="e">
        <f t="shared" si="13"/>
        <v>#DIV/0!</v>
      </c>
      <c r="Q38" s="42" t="e">
        <f t="shared" si="13"/>
        <v>#DIV/0!</v>
      </c>
      <c r="R38" s="42" t="e">
        <f t="shared" si="13"/>
        <v>#DIV/0!</v>
      </c>
      <c r="S38" s="42" t="e">
        <f t="shared" si="13"/>
        <v>#DIV/0!</v>
      </c>
      <c r="T38" s="42" t="e">
        <f t="shared" ref="T38:AG38" si="14">T32</f>
        <v>#DIV/0!</v>
      </c>
      <c r="U38" s="42" t="e">
        <f t="shared" si="14"/>
        <v>#DIV/0!</v>
      </c>
      <c r="V38" s="42" t="e">
        <f t="shared" si="14"/>
        <v>#DIV/0!</v>
      </c>
      <c r="W38" s="42" t="e">
        <f t="shared" si="14"/>
        <v>#DIV/0!</v>
      </c>
      <c r="X38" s="42" t="e">
        <f t="shared" si="14"/>
        <v>#DIV/0!</v>
      </c>
      <c r="Y38" s="42" t="e">
        <f t="shared" si="14"/>
        <v>#DIV/0!</v>
      </c>
      <c r="Z38" s="42" t="e">
        <f t="shared" si="14"/>
        <v>#DIV/0!</v>
      </c>
      <c r="AA38" s="42" t="e">
        <f t="shared" si="14"/>
        <v>#DIV/0!</v>
      </c>
      <c r="AB38" s="42" t="e">
        <f t="shared" si="14"/>
        <v>#DIV/0!</v>
      </c>
      <c r="AC38" s="42" t="e">
        <f t="shared" si="14"/>
        <v>#DIV/0!</v>
      </c>
      <c r="AD38" s="42" t="e">
        <f t="shared" si="14"/>
        <v>#DIV/0!</v>
      </c>
      <c r="AE38" s="42" t="e">
        <f t="shared" si="14"/>
        <v>#DIV/0!</v>
      </c>
      <c r="AF38" s="42" t="e">
        <f t="shared" si="14"/>
        <v>#DIV/0!</v>
      </c>
      <c r="AG38" s="42" t="e">
        <f t="shared" si="14"/>
        <v>#DIV/0!</v>
      </c>
      <c r="AH38" s="42" t="e">
        <f t="shared" ref="AH38:BM38" si="15">AH32</f>
        <v>#DIV/0!</v>
      </c>
      <c r="AI38" s="42" t="e">
        <f t="shared" si="15"/>
        <v>#DIV/0!</v>
      </c>
      <c r="AJ38" s="42" t="e">
        <f t="shared" si="15"/>
        <v>#DIV/0!</v>
      </c>
      <c r="AK38" s="42" t="e">
        <f t="shared" si="15"/>
        <v>#DIV/0!</v>
      </c>
      <c r="AL38" s="42" t="e">
        <f t="shared" si="15"/>
        <v>#DIV/0!</v>
      </c>
      <c r="AM38" s="42" t="e">
        <f t="shared" si="15"/>
        <v>#DIV/0!</v>
      </c>
      <c r="AN38" s="42" t="e">
        <f t="shared" si="15"/>
        <v>#DIV/0!</v>
      </c>
      <c r="AO38" s="42" t="e">
        <f t="shared" si="15"/>
        <v>#DIV/0!</v>
      </c>
      <c r="AP38" s="42" t="e">
        <f t="shared" si="15"/>
        <v>#DIV/0!</v>
      </c>
      <c r="AQ38" s="42" t="e">
        <f t="shared" si="15"/>
        <v>#DIV/0!</v>
      </c>
      <c r="AR38" s="42" t="e">
        <f t="shared" si="15"/>
        <v>#DIV/0!</v>
      </c>
      <c r="AS38" s="42" t="e">
        <f t="shared" si="15"/>
        <v>#DIV/0!</v>
      </c>
      <c r="AT38" s="42" t="e">
        <f t="shared" si="15"/>
        <v>#DIV/0!</v>
      </c>
      <c r="AU38" s="42" t="e">
        <f t="shared" si="15"/>
        <v>#DIV/0!</v>
      </c>
      <c r="AV38" s="42" t="e">
        <f t="shared" si="15"/>
        <v>#DIV/0!</v>
      </c>
      <c r="AW38" s="42" t="e">
        <f t="shared" si="15"/>
        <v>#DIV/0!</v>
      </c>
      <c r="AX38" s="42" t="e">
        <f t="shared" si="15"/>
        <v>#DIV/0!</v>
      </c>
      <c r="AY38" s="42" t="e">
        <f t="shared" si="15"/>
        <v>#DIV/0!</v>
      </c>
      <c r="AZ38" s="42" t="e">
        <f t="shared" si="15"/>
        <v>#DIV/0!</v>
      </c>
      <c r="BA38" s="42" t="e">
        <f t="shared" si="15"/>
        <v>#DIV/0!</v>
      </c>
      <c r="BB38" s="42" t="e">
        <f t="shared" si="15"/>
        <v>#DIV/0!</v>
      </c>
      <c r="BC38" s="42" t="e">
        <f t="shared" si="15"/>
        <v>#DIV/0!</v>
      </c>
      <c r="BD38" s="42" t="e">
        <f t="shared" si="15"/>
        <v>#DIV/0!</v>
      </c>
      <c r="BE38" s="42" t="e">
        <f t="shared" si="15"/>
        <v>#DIV/0!</v>
      </c>
      <c r="BF38" s="42" t="e">
        <f t="shared" si="15"/>
        <v>#DIV/0!</v>
      </c>
      <c r="BG38" s="42" t="e">
        <f t="shared" si="15"/>
        <v>#DIV/0!</v>
      </c>
      <c r="BH38" s="42" t="e">
        <f t="shared" si="15"/>
        <v>#DIV/0!</v>
      </c>
      <c r="BI38" s="42" t="e">
        <f t="shared" si="15"/>
        <v>#DIV/0!</v>
      </c>
      <c r="BJ38" s="42" t="e">
        <f t="shared" si="15"/>
        <v>#DIV/0!</v>
      </c>
      <c r="BK38" s="42" t="e">
        <f t="shared" si="15"/>
        <v>#DIV/0!</v>
      </c>
      <c r="BL38" s="42" t="e">
        <f t="shared" si="15"/>
        <v>#DIV/0!</v>
      </c>
      <c r="BM38" s="42" t="e">
        <f t="shared" si="15"/>
        <v>#DIV/0!</v>
      </c>
      <c r="BN38" s="48"/>
    </row>
    <row r="39" spans="2:66" hidden="1" x14ac:dyDescent="0.2">
      <c r="B39" s="22" t="str">
        <f t="shared" ref="B39:B40" si="16">B33</f>
        <v>Cash from Investments</v>
      </c>
      <c r="C39" s="22"/>
      <c r="D39" s="22"/>
      <c r="E39" s="22"/>
      <c r="F39" s="42">
        <f>F33</f>
        <v>0</v>
      </c>
      <c r="G39" s="42">
        <f>G33</f>
        <v>0</v>
      </c>
      <c r="H39" s="42">
        <f t="shared" ref="H39:S39" si="17">H33</f>
        <v>0</v>
      </c>
      <c r="I39" s="42">
        <f t="shared" si="17"/>
        <v>0</v>
      </c>
      <c r="J39" s="42">
        <f t="shared" si="17"/>
        <v>0</v>
      </c>
      <c r="K39" s="42">
        <f t="shared" si="17"/>
        <v>0</v>
      </c>
      <c r="L39" s="42">
        <f t="shared" si="17"/>
        <v>0</v>
      </c>
      <c r="M39" s="42">
        <f t="shared" si="17"/>
        <v>0</v>
      </c>
      <c r="N39" s="42">
        <f t="shared" si="17"/>
        <v>0</v>
      </c>
      <c r="O39" s="42">
        <f t="shared" si="17"/>
        <v>0</v>
      </c>
      <c r="P39" s="42">
        <f t="shared" si="17"/>
        <v>0</v>
      </c>
      <c r="Q39" s="42">
        <f t="shared" si="17"/>
        <v>0</v>
      </c>
      <c r="R39" s="42">
        <f t="shared" si="17"/>
        <v>0</v>
      </c>
      <c r="S39" s="42">
        <f t="shared" si="17"/>
        <v>0</v>
      </c>
      <c r="T39" s="42">
        <f t="shared" ref="T39:AG39" si="18">T33</f>
        <v>0</v>
      </c>
      <c r="U39" s="42">
        <f t="shared" si="18"/>
        <v>0</v>
      </c>
      <c r="V39" s="42">
        <f t="shared" si="18"/>
        <v>0</v>
      </c>
      <c r="W39" s="42">
        <f t="shared" si="18"/>
        <v>0</v>
      </c>
      <c r="X39" s="42">
        <f t="shared" si="18"/>
        <v>0</v>
      </c>
      <c r="Y39" s="42">
        <f t="shared" si="18"/>
        <v>0</v>
      </c>
      <c r="Z39" s="42">
        <f t="shared" si="18"/>
        <v>0</v>
      </c>
      <c r="AA39" s="42">
        <f t="shared" si="18"/>
        <v>0</v>
      </c>
      <c r="AB39" s="42">
        <f t="shared" si="18"/>
        <v>0</v>
      </c>
      <c r="AC39" s="42">
        <f t="shared" si="18"/>
        <v>0</v>
      </c>
      <c r="AD39" s="42">
        <f t="shared" si="18"/>
        <v>0</v>
      </c>
      <c r="AE39" s="42">
        <f t="shared" si="18"/>
        <v>0</v>
      </c>
      <c r="AF39" s="42">
        <f t="shared" si="18"/>
        <v>0</v>
      </c>
      <c r="AG39" s="42">
        <f t="shared" si="18"/>
        <v>0</v>
      </c>
      <c r="AH39" s="42">
        <f t="shared" ref="AH39:BM39" si="19">AH33</f>
        <v>0</v>
      </c>
      <c r="AI39" s="42">
        <f t="shared" si="19"/>
        <v>0</v>
      </c>
      <c r="AJ39" s="42">
        <f t="shared" si="19"/>
        <v>0</v>
      </c>
      <c r="AK39" s="42">
        <f t="shared" si="19"/>
        <v>0</v>
      </c>
      <c r="AL39" s="42">
        <f t="shared" si="19"/>
        <v>0</v>
      </c>
      <c r="AM39" s="42">
        <f t="shared" si="19"/>
        <v>0</v>
      </c>
      <c r="AN39" s="42">
        <f t="shared" si="19"/>
        <v>0</v>
      </c>
      <c r="AO39" s="42">
        <f t="shared" si="19"/>
        <v>0</v>
      </c>
      <c r="AP39" s="42">
        <f t="shared" si="19"/>
        <v>0</v>
      </c>
      <c r="AQ39" s="42">
        <f t="shared" si="19"/>
        <v>0</v>
      </c>
      <c r="AR39" s="42">
        <f t="shared" si="19"/>
        <v>0</v>
      </c>
      <c r="AS39" s="42">
        <f t="shared" si="19"/>
        <v>0</v>
      </c>
      <c r="AT39" s="42">
        <f t="shared" si="19"/>
        <v>0</v>
      </c>
      <c r="AU39" s="42">
        <f t="shared" si="19"/>
        <v>0</v>
      </c>
      <c r="AV39" s="42">
        <f t="shared" si="19"/>
        <v>0</v>
      </c>
      <c r="AW39" s="42">
        <f t="shared" si="19"/>
        <v>0</v>
      </c>
      <c r="AX39" s="42">
        <f t="shared" si="19"/>
        <v>0</v>
      </c>
      <c r="AY39" s="42">
        <f t="shared" si="19"/>
        <v>0</v>
      </c>
      <c r="AZ39" s="42">
        <f t="shared" si="19"/>
        <v>0</v>
      </c>
      <c r="BA39" s="42">
        <f t="shared" si="19"/>
        <v>0</v>
      </c>
      <c r="BB39" s="42">
        <f t="shared" si="19"/>
        <v>0</v>
      </c>
      <c r="BC39" s="42">
        <f t="shared" si="19"/>
        <v>0</v>
      </c>
      <c r="BD39" s="42">
        <f t="shared" si="19"/>
        <v>0</v>
      </c>
      <c r="BE39" s="42">
        <f t="shared" si="19"/>
        <v>0</v>
      </c>
      <c r="BF39" s="42">
        <f t="shared" si="19"/>
        <v>0</v>
      </c>
      <c r="BG39" s="42">
        <f t="shared" si="19"/>
        <v>0</v>
      </c>
      <c r="BH39" s="42">
        <f t="shared" si="19"/>
        <v>0</v>
      </c>
      <c r="BI39" s="42">
        <f t="shared" si="19"/>
        <v>0</v>
      </c>
      <c r="BJ39" s="42">
        <f t="shared" si="19"/>
        <v>0</v>
      </c>
      <c r="BK39" s="42">
        <f t="shared" si="19"/>
        <v>0</v>
      </c>
      <c r="BL39" s="42">
        <f t="shared" si="19"/>
        <v>0</v>
      </c>
      <c r="BM39" s="42">
        <f t="shared" si="19"/>
        <v>0</v>
      </c>
      <c r="BN39" s="48"/>
    </row>
    <row r="40" spans="2:66" hidden="1" x14ac:dyDescent="0.2">
      <c r="B40" s="22" t="str">
        <f t="shared" si="16"/>
        <v>Closing Cash</v>
      </c>
      <c r="C40" s="22"/>
      <c r="D40" s="22"/>
      <c r="E40" s="22"/>
      <c r="F40" s="42" t="e">
        <f>SUM(F37:F39)</f>
        <v>#DIV/0!</v>
      </c>
      <c r="G40" s="42" t="e">
        <f>SUM(G37:G39)</f>
        <v>#DIV/0!</v>
      </c>
      <c r="H40" s="42" t="e">
        <f t="shared" ref="H40:S40" si="20">SUM(H37:H39)</f>
        <v>#DIV/0!</v>
      </c>
      <c r="I40" s="42" t="e">
        <f t="shared" si="20"/>
        <v>#DIV/0!</v>
      </c>
      <c r="J40" s="42" t="e">
        <f t="shared" si="20"/>
        <v>#DIV/0!</v>
      </c>
      <c r="K40" s="42" t="e">
        <f t="shared" si="20"/>
        <v>#DIV/0!</v>
      </c>
      <c r="L40" s="42" t="e">
        <f t="shared" si="20"/>
        <v>#DIV/0!</v>
      </c>
      <c r="M40" s="42" t="e">
        <f t="shared" si="20"/>
        <v>#DIV/0!</v>
      </c>
      <c r="N40" s="42" t="e">
        <f t="shared" si="20"/>
        <v>#DIV/0!</v>
      </c>
      <c r="O40" s="42" t="e">
        <f t="shared" si="20"/>
        <v>#DIV/0!</v>
      </c>
      <c r="P40" s="42" t="e">
        <f t="shared" si="20"/>
        <v>#DIV/0!</v>
      </c>
      <c r="Q40" s="42" t="e">
        <f t="shared" si="20"/>
        <v>#DIV/0!</v>
      </c>
      <c r="R40" s="42" t="e">
        <f t="shared" si="20"/>
        <v>#DIV/0!</v>
      </c>
      <c r="S40" s="42" t="e">
        <f t="shared" si="20"/>
        <v>#DIV/0!</v>
      </c>
      <c r="T40" s="42" t="e">
        <f t="shared" ref="T40" si="21">SUM(T37:T39)</f>
        <v>#DIV/0!</v>
      </c>
      <c r="U40" s="42" t="e">
        <f t="shared" ref="U40" si="22">SUM(U37:U39)</f>
        <v>#DIV/0!</v>
      </c>
      <c r="V40" s="42" t="e">
        <f t="shared" ref="V40" si="23">SUM(V37:V39)</f>
        <v>#DIV/0!</v>
      </c>
      <c r="W40" s="42" t="e">
        <f t="shared" ref="W40" si="24">SUM(W37:W39)</f>
        <v>#DIV/0!</v>
      </c>
      <c r="X40" s="42" t="e">
        <f t="shared" ref="X40" si="25">SUM(X37:X39)</f>
        <v>#DIV/0!</v>
      </c>
      <c r="Y40" s="42" t="e">
        <f t="shared" ref="Y40" si="26">SUM(Y37:Y39)</f>
        <v>#DIV/0!</v>
      </c>
      <c r="Z40" s="42" t="e">
        <f t="shared" ref="Z40" si="27">SUM(Z37:Z39)</f>
        <v>#DIV/0!</v>
      </c>
      <c r="AA40" s="42" t="e">
        <f t="shared" ref="AA40" si="28">SUM(AA37:AA39)</f>
        <v>#DIV/0!</v>
      </c>
      <c r="AB40" s="42" t="e">
        <f t="shared" ref="AB40" si="29">SUM(AB37:AB39)</f>
        <v>#DIV/0!</v>
      </c>
      <c r="AC40" s="42" t="e">
        <f t="shared" ref="AC40" si="30">SUM(AC37:AC39)</f>
        <v>#DIV/0!</v>
      </c>
      <c r="AD40" s="42" t="e">
        <f t="shared" ref="AD40" si="31">SUM(AD37:AD39)</f>
        <v>#DIV/0!</v>
      </c>
      <c r="AE40" s="42" t="e">
        <f t="shared" ref="AE40" si="32">SUM(AE37:AE39)</f>
        <v>#DIV/0!</v>
      </c>
      <c r="AF40" s="42" t="e">
        <f t="shared" ref="AF40" si="33">SUM(AF37:AF39)</f>
        <v>#DIV/0!</v>
      </c>
      <c r="AG40" s="42" t="e">
        <f t="shared" ref="AG40" si="34">SUM(AG37:AG39)</f>
        <v>#DIV/0!</v>
      </c>
      <c r="AH40" s="42" t="e">
        <f t="shared" ref="AH40" si="35">SUM(AH37:AH39)</f>
        <v>#DIV/0!</v>
      </c>
      <c r="AI40" s="42" t="e">
        <f t="shared" ref="AI40" si="36">SUM(AI37:AI39)</f>
        <v>#DIV/0!</v>
      </c>
      <c r="AJ40" s="42" t="e">
        <f t="shared" ref="AJ40" si="37">SUM(AJ37:AJ39)</f>
        <v>#DIV/0!</v>
      </c>
      <c r="AK40" s="42" t="e">
        <f t="shared" ref="AK40" si="38">SUM(AK37:AK39)</f>
        <v>#DIV/0!</v>
      </c>
      <c r="AL40" s="42" t="e">
        <f t="shared" ref="AL40" si="39">SUM(AL37:AL39)</f>
        <v>#DIV/0!</v>
      </c>
      <c r="AM40" s="42" t="e">
        <f t="shared" ref="AM40" si="40">SUM(AM37:AM39)</f>
        <v>#DIV/0!</v>
      </c>
      <c r="AN40" s="42" t="e">
        <f t="shared" ref="AN40" si="41">SUM(AN37:AN39)</f>
        <v>#DIV/0!</v>
      </c>
      <c r="AO40" s="42" t="e">
        <f t="shared" ref="AO40" si="42">SUM(AO37:AO39)</f>
        <v>#DIV/0!</v>
      </c>
      <c r="AP40" s="42" t="e">
        <f t="shared" ref="AP40" si="43">SUM(AP37:AP39)</f>
        <v>#DIV/0!</v>
      </c>
      <c r="AQ40" s="42" t="e">
        <f t="shared" ref="AQ40" si="44">SUM(AQ37:AQ39)</f>
        <v>#DIV/0!</v>
      </c>
      <c r="AR40" s="42" t="e">
        <f t="shared" ref="AR40" si="45">SUM(AR37:AR39)</f>
        <v>#DIV/0!</v>
      </c>
      <c r="AS40" s="42" t="e">
        <f t="shared" ref="AS40" si="46">SUM(AS37:AS39)</f>
        <v>#DIV/0!</v>
      </c>
      <c r="AT40" s="42" t="e">
        <f t="shared" ref="AT40" si="47">SUM(AT37:AT39)</f>
        <v>#DIV/0!</v>
      </c>
      <c r="AU40" s="42" t="e">
        <f t="shared" ref="AU40" si="48">SUM(AU37:AU39)</f>
        <v>#DIV/0!</v>
      </c>
      <c r="AV40" s="42" t="e">
        <f t="shared" ref="AV40" si="49">SUM(AV37:AV39)</f>
        <v>#DIV/0!</v>
      </c>
      <c r="AW40" s="42" t="e">
        <f t="shared" ref="AW40" si="50">SUM(AW37:AW39)</f>
        <v>#DIV/0!</v>
      </c>
      <c r="AX40" s="42" t="e">
        <f t="shared" ref="AX40" si="51">SUM(AX37:AX39)</f>
        <v>#DIV/0!</v>
      </c>
      <c r="AY40" s="42" t="e">
        <f t="shared" ref="AY40" si="52">SUM(AY37:AY39)</f>
        <v>#DIV/0!</v>
      </c>
      <c r="AZ40" s="42" t="e">
        <f t="shared" ref="AZ40" si="53">SUM(AZ37:AZ39)</f>
        <v>#DIV/0!</v>
      </c>
      <c r="BA40" s="42" t="e">
        <f t="shared" ref="BA40" si="54">SUM(BA37:BA39)</f>
        <v>#DIV/0!</v>
      </c>
      <c r="BB40" s="42" t="e">
        <f t="shared" ref="BB40" si="55">SUM(BB37:BB39)</f>
        <v>#DIV/0!</v>
      </c>
      <c r="BC40" s="42" t="e">
        <f t="shared" ref="BC40" si="56">SUM(BC37:BC39)</f>
        <v>#DIV/0!</v>
      </c>
      <c r="BD40" s="42" t="e">
        <f t="shared" ref="BD40" si="57">SUM(BD37:BD39)</f>
        <v>#DIV/0!</v>
      </c>
      <c r="BE40" s="42" t="e">
        <f t="shared" ref="BE40" si="58">SUM(BE37:BE39)</f>
        <v>#DIV/0!</v>
      </c>
      <c r="BF40" s="42" t="e">
        <f t="shared" ref="BF40" si="59">SUM(BF37:BF39)</f>
        <v>#DIV/0!</v>
      </c>
      <c r="BG40" s="42" t="e">
        <f t="shared" ref="BG40" si="60">SUM(BG37:BG39)</f>
        <v>#DIV/0!</v>
      </c>
      <c r="BH40" s="42" t="e">
        <f t="shared" ref="BH40" si="61">SUM(BH37:BH39)</f>
        <v>#DIV/0!</v>
      </c>
      <c r="BI40" s="42" t="e">
        <f t="shared" ref="BI40" si="62">SUM(BI37:BI39)</f>
        <v>#DIV/0!</v>
      </c>
      <c r="BJ40" s="42" t="e">
        <f t="shared" ref="BJ40" si="63">SUM(BJ37:BJ39)</f>
        <v>#DIV/0!</v>
      </c>
      <c r="BK40" s="42" t="e">
        <f t="shared" ref="BK40" si="64">SUM(BK37:BK39)</f>
        <v>#DIV/0!</v>
      </c>
      <c r="BL40" s="42" t="e">
        <f t="shared" ref="BL40" si="65">SUM(BL37:BL39)</f>
        <v>#DIV/0!</v>
      </c>
      <c r="BM40" s="42" t="e">
        <f t="shared" ref="BM40" si="66">SUM(BM37:BM39)</f>
        <v>#DIV/0!</v>
      </c>
      <c r="BN40" s="48"/>
    </row>
    <row r="42" spans="2:66" x14ac:dyDescent="0.2">
      <c r="B42" s="4" t="s">
        <v>100</v>
      </c>
    </row>
    <row r="43" spans="2:66" x14ac:dyDescent="0.2">
      <c r="B43" s="48" t="s">
        <v>93</v>
      </c>
      <c r="C43" s="51"/>
      <c r="D43" s="51"/>
      <c r="E43" s="51"/>
      <c r="F43" s="49">
        <f>F37</f>
        <v>35470</v>
      </c>
      <c r="G43" s="42" t="e">
        <f>F46</f>
        <v>#DIV/0!</v>
      </c>
      <c r="H43" s="42" t="e">
        <f>G46</f>
        <v>#DIV/0!</v>
      </c>
      <c r="I43" s="42" t="e">
        <f>H46</f>
        <v>#DIV/0!</v>
      </c>
      <c r="J43" s="42" t="e">
        <f t="shared" ref="J43:M43" si="67">I46</f>
        <v>#DIV/0!</v>
      </c>
      <c r="K43" s="42" t="e">
        <f t="shared" si="67"/>
        <v>#DIV/0!</v>
      </c>
      <c r="L43" s="42" t="e">
        <f t="shared" si="67"/>
        <v>#DIV/0!</v>
      </c>
      <c r="M43" s="42" t="e">
        <f t="shared" si="67"/>
        <v>#DIV/0!</v>
      </c>
      <c r="N43" s="42" t="e">
        <f t="shared" ref="N43:BL43" si="68">M46</f>
        <v>#DIV/0!</v>
      </c>
      <c r="O43" s="42" t="e">
        <f t="shared" si="68"/>
        <v>#DIV/0!</v>
      </c>
      <c r="P43" s="42" t="e">
        <f t="shared" si="68"/>
        <v>#DIV/0!</v>
      </c>
      <c r="Q43" s="42" t="e">
        <f t="shared" si="68"/>
        <v>#DIV/0!</v>
      </c>
      <c r="R43" s="42" t="e">
        <f t="shared" si="68"/>
        <v>#DIV/0!</v>
      </c>
      <c r="S43" s="42" t="e">
        <f t="shared" si="68"/>
        <v>#DIV/0!</v>
      </c>
      <c r="T43" s="42" t="e">
        <f t="shared" si="68"/>
        <v>#DIV/0!</v>
      </c>
      <c r="U43" s="42" t="e">
        <f t="shared" si="68"/>
        <v>#DIV/0!</v>
      </c>
      <c r="V43" s="42" t="e">
        <f t="shared" si="68"/>
        <v>#DIV/0!</v>
      </c>
      <c r="W43" s="42" t="e">
        <f t="shared" si="68"/>
        <v>#DIV/0!</v>
      </c>
      <c r="X43" s="42" t="e">
        <f t="shared" si="68"/>
        <v>#DIV/0!</v>
      </c>
      <c r="Y43" s="42" t="e">
        <f t="shared" si="68"/>
        <v>#DIV/0!</v>
      </c>
      <c r="Z43" s="42" t="e">
        <f t="shared" si="68"/>
        <v>#DIV/0!</v>
      </c>
      <c r="AA43" s="42" t="e">
        <f t="shared" si="68"/>
        <v>#DIV/0!</v>
      </c>
      <c r="AB43" s="42" t="e">
        <f t="shared" si="68"/>
        <v>#DIV/0!</v>
      </c>
      <c r="AC43" s="42" t="e">
        <f t="shared" si="68"/>
        <v>#DIV/0!</v>
      </c>
      <c r="AD43" s="42" t="e">
        <f>AC46</f>
        <v>#DIV/0!</v>
      </c>
      <c r="AE43" s="42" t="e">
        <f t="shared" si="68"/>
        <v>#DIV/0!</v>
      </c>
      <c r="AF43" s="42" t="e">
        <f t="shared" si="68"/>
        <v>#DIV/0!</v>
      </c>
      <c r="AG43" s="42" t="e">
        <f t="shared" si="68"/>
        <v>#DIV/0!</v>
      </c>
      <c r="AH43" s="42" t="e">
        <f t="shared" si="68"/>
        <v>#DIV/0!</v>
      </c>
      <c r="AI43" s="42" t="e">
        <f t="shared" si="68"/>
        <v>#DIV/0!</v>
      </c>
      <c r="AJ43" s="42" t="e">
        <f t="shared" si="68"/>
        <v>#DIV/0!</v>
      </c>
      <c r="AK43" s="42" t="e">
        <f t="shared" si="68"/>
        <v>#DIV/0!</v>
      </c>
      <c r="AL43" s="42" t="e">
        <f t="shared" si="68"/>
        <v>#DIV/0!</v>
      </c>
      <c r="AM43" s="42" t="e">
        <f t="shared" si="68"/>
        <v>#DIV/0!</v>
      </c>
      <c r="AN43" s="42" t="e">
        <f t="shared" si="68"/>
        <v>#DIV/0!</v>
      </c>
      <c r="AO43" s="42" t="e">
        <f t="shared" si="68"/>
        <v>#DIV/0!</v>
      </c>
      <c r="AP43" s="42" t="e">
        <f t="shared" si="68"/>
        <v>#DIV/0!</v>
      </c>
      <c r="AQ43" s="42" t="e">
        <f t="shared" si="68"/>
        <v>#DIV/0!</v>
      </c>
      <c r="AR43" s="42" t="e">
        <f t="shared" si="68"/>
        <v>#DIV/0!</v>
      </c>
      <c r="AS43" s="42" t="e">
        <f t="shared" si="68"/>
        <v>#DIV/0!</v>
      </c>
      <c r="AT43" s="42" t="e">
        <f t="shared" si="68"/>
        <v>#DIV/0!</v>
      </c>
      <c r="AU43" s="42" t="e">
        <f t="shared" si="68"/>
        <v>#DIV/0!</v>
      </c>
      <c r="AV43" s="42" t="e">
        <f t="shared" si="68"/>
        <v>#DIV/0!</v>
      </c>
      <c r="AW43" s="42" t="e">
        <f t="shared" si="68"/>
        <v>#DIV/0!</v>
      </c>
      <c r="AX43" s="42" t="e">
        <f t="shared" si="68"/>
        <v>#DIV/0!</v>
      </c>
      <c r="AY43" s="42" t="e">
        <f t="shared" si="68"/>
        <v>#DIV/0!</v>
      </c>
      <c r="AZ43" s="42" t="e">
        <f t="shared" si="68"/>
        <v>#DIV/0!</v>
      </c>
      <c r="BA43" s="42" t="e">
        <f t="shared" si="68"/>
        <v>#DIV/0!</v>
      </c>
      <c r="BB43" s="42" t="e">
        <f t="shared" si="68"/>
        <v>#DIV/0!</v>
      </c>
      <c r="BC43" s="42" t="e">
        <f t="shared" si="68"/>
        <v>#DIV/0!</v>
      </c>
      <c r="BD43" s="42" t="e">
        <f t="shared" si="68"/>
        <v>#DIV/0!</v>
      </c>
      <c r="BE43" s="42" t="e">
        <f t="shared" si="68"/>
        <v>#DIV/0!</v>
      </c>
      <c r="BF43" s="42" t="e">
        <f t="shared" si="68"/>
        <v>#DIV/0!</v>
      </c>
      <c r="BG43" s="42" t="e">
        <f t="shared" si="68"/>
        <v>#DIV/0!</v>
      </c>
      <c r="BH43" s="42" t="e">
        <f t="shared" si="68"/>
        <v>#DIV/0!</v>
      </c>
      <c r="BI43" s="42" t="e">
        <f t="shared" si="68"/>
        <v>#DIV/0!</v>
      </c>
      <c r="BJ43" s="42" t="e">
        <f t="shared" si="68"/>
        <v>#DIV/0!</v>
      </c>
      <c r="BK43" s="42" t="e">
        <f t="shared" si="68"/>
        <v>#DIV/0!</v>
      </c>
      <c r="BL43" s="42" t="e">
        <f t="shared" si="68"/>
        <v>#DIV/0!</v>
      </c>
      <c r="BM43" s="42" t="e">
        <f>BL46</f>
        <v>#DIV/0!</v>
      </c>
    </row>
    <row r="44" spans="2:66" x14ac:dyDescent="0.2">
      <c r="B44" s="48" t="str">
        <f>B38</f>
        <v>Cash from Operations</v>
      </c>
      <c r="C44" s="51"/>
      <c r="D44" s="51"/>
      <c r="E44" s="51"/>
      <c r="F44" s="49" t="e">
        <f>F32</f>
        <v>#DIV/0!</v>
      </c>
      <c r="G44" s="42" t="e">
        <f>G38</f>
        <v>#DIV/0!</v>
      </c>
      <c r="H44" s="42" t="e">
        <f t="shared" ref="H44:I44" si="69">H38</f>
        <v>#DIV/0!</v>
      </c>
      <c r="I44" s="42" t="e">
        <f t="shared" si="69"/>
        <v>#DIV/0!</v>
      </c>
      <c r="J44" s="42" t="e">
        <f t="shared" ref="J44:M44" si="70">J38</f>
        <v>#DIV/0!</v>
      </c>
      <c r="K44" s="42" t="e">
        <f t="shared" si="70"/>
        <v>#DIV/0!</v>
      </c>
      <c r="L44" s="42" t="e">
        <f t="shared" si="70"/>
        <v>#DIV/0!</v>
      </c>
      <c r="M44" s="42" t="e">
        <f t="shared" si="70"/>
        <v>#DIV/0!</v>
      </c>
      <c r="N44" s="42" t="e">
        <f t="shared" ref="N44:BM44" si="71">N38</f>
        <v>#DIV/0!</v>
      </c>
      <c r="O44" s="42" t="e">
        <f t="shared" si="71"/>
        <v>#DIV/0!</v>
      </c>
      <c r="P44" s="42" t="e">
        <f t="shared" si="71"/>
        <v>#DIV/0!</v>
      </c>
      <c r="Q44" s="42" t="e">
        <f t="shared" si="71"/>
        <v>#DIV/0!</v>
      </c>
      <c r="R44" s="42" t="e">
        <f t="shared" si="71"/>
        <v>#DIV/0!</v>
      </c>
      <c r="S44" s="42" t="e">
        <f t="shared" si="71"/>
        <v>#DIV/0!</v>
      </c>
      <c r="T44" s="42" t="e">
        <f t="shared" si="71"/>
        <v>#DIV/0!</v>
      </c>
      <c r="U44" s="42" t="e">
        <f t="shared" si="71"/>
        <v>#DIV/0!</v>
      </c>
      <c r="V44" s="42" t="e">
        <f t="shared" si="71"/>
        <v>#DIV/0!</v>
      </c>
      <c r="W44" s="42" t="e">
        <f t="shared" si="71"/>
        <v>#DIV/0!</v>
      </c>
      <c r="X44" s="42" t="e">
        <f t="shared" si="71"/>
        <v>#DIV/0!</v>
      </c>
      <c r="Y44" s="42" t="e">
        <f t="shared" si="71"/>
        <v>#DIV/0!</v>
      </c>
      <c r="Z44" s="42" t="e">
        <f t="shared" si="71"/>
        <v>#DIV/0!</v>
      </c>
      <c r="AA44" s="42" t="e">
        <f t="shared" si="71"/>
        <v>#DIV/0!</v>
      </c>
      <c r="AB44" s="42" t="e">
        <f t="shared" si="71"/>
        <v>#DIV/0!</v>
      </c>
      <c r="AC44" s="42" t="e">
        <f t="shared" si="71"/>
        <v>#DIV/0!</v>
      </c>
      <c r="AD44" s="42" t="e">
        <f t="shared" si="71"/>
        <v>#DIV/0!</v>
      </c>
      <c r="AE44" s="42" t="e">
        <f t="shared" si="71"/>
        <v>#DIV/0!</v>
      </c>
      <c r="AF44" s="42" t="e">
        <f t="shared" si="71"/>
        <v>#DIV/0!</v>
      </c>
      <c r="AG44" s="42" t="e">
        <f t="shared" si="71"/>
        <v>#DIV/0!</v>
      </c>
      <c r="AH44" s="42" t="e">
        <f t="shared" si="71"/>
        <v>#DIV/0!</v>
      </c>
      <c r="AI44" s="42" t="e">
        <f t="shared" si="71"/>
        <v>#DIV/0!</v>
      </c>
      <c r="AJ44" s="42" t="e">
        <f t="shared" si="71"/>
        <v>#DIV/0!</v>
      </c>
      <c r="AK44" s="42" t="e">
        <f t="shared" si="71"/>
        <v>#DIV/0!</v>
      </c>
      <c r="AL44" s="42" t="e">
        <f t="shared" si="71"/>
        <v>#DIV/0!</v>
      </c>
      <c r="AM44" s="42" t="e">
        <f t="shared" si="71"/>
        <v>#DIV/0!</v>
      </c>
      <c r="AN44" s="42" t="e">
        <f t="shared" si="71"/>
        <v>#DIV/0!</v>
      </c>
      <c r="AO44" s="42" t="e">
        <f t="shared" si="71"/>
        <v>#DIV/0!</v>
      </c>
      <c r="AP44" s="42" t="e">
        <f t="shared" si="71"/>
        <v>#DIV/0!</v>
      </c>
      <c r="AQ44" s="42" t="e">
        <f t="shared" si="71"/>
        <v>#DIV/0!</v>
      </c>
      <c r="AR44" s="42" t="e">
        <f t="shared" si="71"/>
        <v>#DIV/0!</v>
      </c>
      <c r="AS44" s="42" t="e">
        <f t="shared" si="71"/>
        <v>#DIV/0!</v>
      </c>
      <c r="AT44" s="42" t="e">
        <f t="shared" si="71"/>
        <v>#DIV/0!</v>
      </c>
      <c r="AU44" s="42" t="e">
        <f t="shared" si="71"/>
        <v>#DIV/0!</v>
      </c>
      <c r="AV44" s="42" t="e">
        <f t="shared" si="71"/>
        <v>#DIV/0!</v>
      </c>
      <c r="AW44" s="42" t="e">
        <f t="shared" si="71"/>
        <v>#DIV/0!</v>
      </c>
      <c r="AX44" s="42" t="e">
        <f t="shared" si="71"/>
        <v>#DIV/0!</v>
      </c>
      <c r="AY44" s="42" t="e">
        <f t="shared" si="71"/>
        <v>#DIV/0!</v>
      </c>
      <c r="AZ44" s="42" t="e">
        <f t="shared" si="71"/>
        <v>#DIV/0!</v>
      </c>
      <c r="BA44" s="42" t="e">
        <f t="shared" si="71"/>
        <v>#DIV/0!</v>
      </c>
      <c r="BB44" s="42" t="e">
        <f t="shared" si="71"/>
        <v>#DIV/0!</v>
      </c>
      <c r="BC44" s="42" t="e">
        <f t="shared" si="71"/>
        <v>#DIV/0!</v>
      </c>
      <c r="BD44" s="42" t="e">
        <f t="shared" si="71"/>
        <v>#DIV/0!</v>
      </c>
      <c r="BE44" s="42" t="e">
        <f t="shared" si="71"/>
        <v>#DIV/0!</v>
      </c>
      <c r="BF44" s="42" t="e">
        <f t="shared" si="71"/>
        <v>#DIV/0!</v>
      </c>
      <c r="BG44" s="42" t="e">
        <f t="shared" si="71"/>
        <v>#DIV/0!</v>
      </c>
      <c r="BH44" s="42" t="e">
        <f t="shared" si="71"/>
        <v>#DIV/0!</v>
      </c>
      <c r="BI44" s="42" t="e">
        <f t="shared" si="71"/>
        <v>#DIV/0!</v>
      </c>
      <c r="BJ44" s="42" t="e">
        <f t="shared" si="71"/>
        <v>#DIV/0!</v>
      </c>
      <c r="BK44" s="42" t="e">
        <f t="shared" si="71"/>
        <v>#DIV/0!</v>
      </c>
      <c r="BL44" s="42" t="e">
        <f t="shared" si="71"/>
        <v>#DIV/0!</v>
      </c>
      <c r="BM44" s="42" t="e">
        <f t="shared" si="71"/>
        <v>#DIV/0!</v>
      </c>
    </row>
    <row r="45" spans="2:66" x14ac:dyDescent="0.2">
      <c r="B45" s="48" t="str">
        <f t="shared" ref="B45:B46" si="72">B39</f>
        <v>Cash from Investments</v>
      </c>
      <c r="C45" s="51"/>
      <c r="D45" s="51"/>
      <c r="E45" s="51"/>
      <c r="F45" s="50">
        <v>0</v>
      </c>
      <c r="G45" s="22">
        <v>0</v>
      </c>
      <c r="H45" s="116"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41"/>
      <c r="Y45" s="22"/>
      <c r="Z45" s="22"/>
      <c r="AA45" s="22"/>
      <c r="AB45" s="41"/>
      <c r="AC45" s="22"/>
      <c r="AD45" s="22"/>
      <c r="AE45" s="22"/>
      <c r="AF45" s="41"/>
      <c r="AG45" s="22"/>
      <c r="AH45" s="22"/>
      <c r="AI45" s="22"/>
      <c r="AJ45" s="41"/>
      <c r="AK45" s="22"/>
      <c r="AL45" s="22"/>
      <c r="AM45" s="22"/>
      <c r="AN45" s="40"/>
      <c r="AO45" s="22"/>
      <c r="AP45" s="22"/>
      <c r="AQ45" s="22"/>
      <c r="AR45" s="40"/>
      <c r="AS45" s="22"/>
      <c r="AT45" s="22"/>
      <c r="AU45" s="22"/>
      <c r="AV45" s="40"/>
      <c r="AW45" s="22"/>
      <c r="AX45" s="22"/>
      <c r="AY45" s="22"/>
      <c r="AZ45" s="40"/>
      <c r="BA45" s="22"/>
      <c r="BB45" s="22"/>
      <c r="BC45" s="22"/>
      <c r="BD45" s="41"/>
      <c r="BE45" s="22"/>
      <c r="BF45" s="22"/>
      <c r="BG45" s="22"/>
      <c r="BH45" s="41"/>
      <c r="BI45" s="22"/>
      <c r="BJ45" s="22"/>
      <c r="BK45" s="22"/>
      <c r="BL45" s="41"/>
      <c r="BM45" s="22"/>
    </row>
    <row r="46" spans="2:66" x14ac:dyDescent="0.2">
      <c r="B46" s="48" t="str">
        <f t="shared" si="72"/>
        <v>Closing Cash</v>
      </c>
      <c r="C46" s="51"/>
      <c r="D46" s="51"/>
      <c r="E46" s="51"/>
      <c r="F46" s="49" t="e">
        <f>SUM(F43:F45)</f>
        <v>#DIV/0!</v>
      </c>
      <c r="G46" s="42" t="e">
        <f>SUM(G43:G45)</f>
        <v>#DIV/0!</v>
      </c>
      <c r="H46" s="42" t="e">
        <f>SUM(H43:H45)</f>
        <v>#DIV/0!</v>
      </c>
      <c r="I46" s="42" t="e">
        <f>SUM(I43:I45)</f>
        <v>#DIV/0!</v>
      </c>
      <c r="J46" s="42" t="e">
        <f t="shared" ref="J46:M46" si="73">SUM(J43:J45)</f>
        <v>#DIV/0!</v>
      </c>
      <c r="K46" s="42" t="e">
        <f t="shared" si="73"/>
        <v>#DIV/0!</v>
      </c>
      <c r="L46" s="42" t="e">
        <f t="shared" si="73"/>
        <v>#DIV/0!</v>
      </c>
      <c r="M46" s="42" t="e">
        <f t="shared" si="73"/>
        <v>#DIV/0!</v>
      </c>
      <c r="N46" s="42" t="e">
        <f t="shared" ref="N46" si="74">SUM(N43:N45)</f>
        <v>#DIV/0!</v>
      </c>
      <c r="O46" s="42" t="e">
        <f t="shared" ref="O46" si="75">SUM(O43:O45)</f>
        <v>#DIV/0!</v>
      </c>
      <c r="P46" s="42" t="e">
        <f t="shared" ref="P46:Q46" si="76">SUM(P43:P45)</f>
        <v>#DIV/0!</v>
      </c>
      <c r="Q46" s="42" t="e">
        <f t="shared" si="76"/>
        <v>#DIV/0!</v>
      </c>
      <c r="R46" s="42" t="e">
        <f t="shared" ref="R46" si="77">SUM(R43:R45)</f>
        <v>#DIV/0!</v>
      </c>
      <c r="S46" s="42" t="e">
        <f t="shared" ref="S46" si="78">SUM(S43:S45)</f>
        <v>#DIV/0!</v>
      </c>
      <c r="T46" s="42" t="e">
        <f t="shared" ref="T46:U46" si="79">SUM(T43:T45)</f>
        <v>#DIV/0!</v>
      </c>
      <c r="U46" s="42" t="e">
        <f t="shared" si="79"/>
        <v>#DIV/0!</v>
      </c>
      <c r="V46" s="42" t="e">
        <f t="shared" ref="V46" si="80">SUM(V43:V45)</f>
        <v>#DIV/0!</v>
      </c>
      <c r="W46" s="42" t="e">
        <f t="shared" ref="W46" si="81">SUM(W43:W45)</f>
        <v>#DIV/0!</v>
      </c>
      <c r="X46" s="42" t="e">
        <f t="shared" ref="X46:Y46" si="82">SUM(X43:X45)</f>
        <v>#DIV/0!</v>
      </c>
      <c r="Y46" s="42" t="e">
        <f t="shared" si="82"/>
        <v>#DIV/0!</v>
      </c>
      <c r="Z46" s="42" t="e">
        <f t="shared" ref="Z46" si="83">SUM(Z43:Z45)</f>
        <v>#DIV/0!</v>
      </c>
      <c r="AA46" s="42" t="e">
        <f t="shared" ref="AA46" si="84">SUM(AA43:AA45)</f>
        <v>#DIV/0!</v>
      </c>
      <c r="AB46" s="42" t="e">
        <f>SUM(AB43:AB45)</f>
        <v>#DIV/0!</v>
      </c>
      <c r="AC46" s="42" t="e">
        <f>SUM(AC43:AC45)</f>
        <v>#DIV/0!</v>
      </c>
      <c r="AD46" s="42" t="e">
        <f>SUM(AD43:AD45)</f>
        <v>#DIV/0!</v>
      </c>
      <c r="AE46" s="42" t="e">
        <f t="shared" ref="AE46" si="85">SUM(AE43:AE45)</f>
        <v>#DIV/0!</v>
      </c>
      <c r="AF46" s="42" t="e">
        <f t="shared" ref="AF46:AG46" si="86">SUM(AF43:AF45)</f>
        <v>#DIV/0!</v>
      </c>
      <c r="AG46" s="42" t="e">
        <f t="shared" si="86"/>
        <v>#DIV/0!</v>
      </c>
      <c r="AH46" s="42" t="e">
        <f t="shared" ref="AH46" si="87">SUM(AH43:AH45)</f>
        <v>#DIV/0!</v>
      </c>
      <c r="AI46" s="42" t="e">
        <f t="shared" ref="AI46" si="88">SUM(AI43:AI45)</f>
        <v>#DIV/0!</v>
      </c>
      <c r="AJ46" s="42" t="e">
        <f t="shared" ref="AJ46:AK46" si="89">SUM(AJ43:AJ45)</f>
        <v>#DIV/0!</v>
      </c>
      <c r="AK46" s="42" t="e">
        <f t="shared" si="89"/>
        <v>#DIV/0!</v>
      </c>
      <c r="AL46" s="42" t="e">
        <f t="shared" ref="AL46" si="90">SUM(AL43:AL45)</f>
        <v>#DIV/0!</v>
      </c>
      <c r="AM46" s="42" t="e">
        <f t="shared" ref="AM46" si="91">SUM(AM43:AM45)</f>
        <v>#DIV/0!</v>
      </c>
      <c r="AN46" s="42" t="e">
        <f t="shared" ref="AN46:AO46" si="92">SUM(AN43:AN45)</f>
        <v>#DIV/0!</v>
      </c>
      <c r="AO46" s="42" t="e">
        <f t="shared" si="92"/>
        <v>#DIV/0!</v>
      </c>
      <c r="AP46" s="42" t="e">
        <f t="shared" ref="AP46" si="93">SUM(AP43:AP45)</f>
        <v>#DIV/0!</v>
      </c>
      <c r="AQ46" s="42" t="e">
        <f t="shared" ref="AQ46" si="94">SUM(AQ43:AQ45)</f>
        <v>#DIV/0!</v>
      </c>
      <c r="AR46" s="42" t="e">
        <f t="shared" ref="AR46:AS46" si="95">SUM(AR43:AR45)</f>
        <v>#DIV/0!</v>
      </c>
      <c r="AS46" s="42" t="e">
        <f t="shared" si="95"/>
        <v>#DIV/0!</v>
      </c>
      <c r="AT46" s="42" t="e">
        <f t="shared" ref="AT46" si="96">SUM(AT43:AT45)</f>
        <v>#DIV/0!</v>
      </c>
      <c r="AU46" s="42" t="e">
        <f t="shared" ref="AU46" si="97">SUM(AU43:AU45)</f>
        <v>#DIV/0!</v>
      </c>
      <c r="AV46" s="42" t="e">
        <f t="shared" ref="AV46:AW46" si="98">SUM(AV43:AV45)</f>
        <v>#DIV/0!</v>
      </c>
      <c r="AW46" s="42" t="e">
        <f t="shared" si="98"/>
        <v>#DIV/0!</v>
      </c>
      <c r="AX46" s="42" t="e">
        <f t="shared" ref="AX46" si="99">SUM(AX43:AX45)</f>
        <v>#DIV/0!</v>
      </c>
      <c r="AY46" s="42" t="e">
        <f t="shared" ref="AY46" si="100">SUM(AY43:AY45)</f>
        <v>#DIV/0!</v>
      </c>
      <c r="AZ46" s="42" t="e">
        <f t="shared" ref="AZ46:BA46" si="101">SUM(AZ43:AZ45)</f>
        <v>#DIV/0!</v>
      </c>
      <c r="BA46" s="42" t="e">
        <f t="shared" si="101"/>
        <v>#DIV/0!</v>
      </c>
      <c r="BB46" s="42" t="e">
        <f t="shared" ref="BB46" si="102">SUM(BB43:BB45)</f>
        <v>#DIV/0!</v>
      </c>
      <c r="BC46" s="42" t="e">
        <f t="shared" ref="BC46" si="103">SUM(BC43:BC45)</f>
        <v>#DIV/0!</v>
      </c>
      <c r="BD46" s="42" t="e">
        <f t="shared" ref="BD46:BE46" si="104">SUM(BD43:BD45)</f>
        <v>#DIV/0!</v>
      </c>
      <c r="BE46" s="42" t="e">
        <f t="shared" si="104"/>
        <v>#DIV/0!</v>
      </c>
      <c r="BF46" s="42" t="e">
        <f t="shared" ref="BF46" si="105">SUM(BF43:BF45)</f>
        <v>#DIV/0!</v>
      </c>
      <c r="BG46" s="42" t="e">
        <f t="shared" ref="BG46" si="106">SUM(BG43:BG45)</f>
        <v>#DIV/0!</v>
      </c>
      <c r="BH46" s="42" t="e">
        <f t="shared" ref="BH46:BI46" si="107">SUM(BH43:BH45)</f>
        <v>#DIV/0!</v>
      </c>
      <c r="BI46" s="42" t="e">
        <f t="shared" si="107"/>
        <v>#DIV/0!</v>
      </c>
      <c r="BJ46" s="42" t="e">
        <f t="shared" ref="BJ46" si="108">SUM(BJ43:BJ45)</f>
        <v>#DIV/0!</v>
      </c>
      <c r="BK46" s="42" t="e">
        <f t="shared" ref="BK46" si="109">SUM(BK43:BK45)</f>
        <v>#DIV/0!</v>
      </c>
      <c r="BL46" s="42" t="e">
        <f t="shared" ref="BL46:BM46" si="110">SUM(BL43:BL45)</f>
        <v>#DIV/0!</v>
      </c>
      <c r="BM46" s="42" t="e">
        <f t="shared" si="110"/>
        <v>#DIV/0!</v>
      </c>
    </row>
  </sheetData>
  <conditionalFormatting sqref="F34:BM34">
    <cfRule type="cellIs" dxfId="2" priority="3" operator="lessThan">
      <formula>0</formula>
    </cfRule>
  </conditionalFormatting>
  <conditionalFormatting sqref="F40:BM40">
    <cfRule type="cellIs" dxfId="1" priority="2" operator="lessThan">
      <formula>0</formula>
    </cfRule>
  </conditionalFormatting>
  <conditionalFormatting sqref="F46:G4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3748-293C-4A0F-ADD3-59ABBFC4A046}">
  <dimension ref="B1:BN51"/>
  <sheetViews>
    <sheetView zoomScale="140" zoomScaleNormal="100" workbookViewId="0">
      <pane xSplit="4" ySplit="7" topLeftCell="E23" activePane="bottomRight" state="frozen"/>
      <selection pane="topRight" activeCell="E1" sqref="E1"/>
      <selection pane="bottomLeft" activeCell="A5" sqref="A5"/>
      <selection pane="bottomRight" activeCell="F47" sqref="F47"/>
    </sheetView>
  </sheetViews>
  <sheetFormatPr defaultColWidth="8.7109375" defaultRowHeight="11.25" x14ac:dyDescent="0.2"/>
  <cols>
    <col min="1" max="1" width="8.7109375" style="4"/>
    <col min="2" max="2" width="27.7109375" style="4" customWidth="1"/>
    <col min="3" max="3" width="13.7109375" style="4" customWidth="1"/>
    <col min="4" max="4" width="11.7109375" style="4" customWidth="1"/>
    <col min="5" max="5" width="8.7109375" style="4"/>
    <col min="6" max="10" width="12.5703125" style="4" customWidth="1"/>
    <col min="11" max="16384" width="8.7109375" style="4"/>
  </cols>
  <sheetData>
    <row r="1" spans="2:66" x14ac:dyDescent="0.2">
      <c r="E1" s="4" t="s">
        <v>101</v>
      </c>
      <c r="F1" s="4" t="s">
        <v>102</v>
      </c>
      <c r="G1" s="4" t="s">
        <v>103</v>
      </c>
      <c r="H1" s="4" t="s">
        <v>103</v>
      </c>
      <c r="I1" s="4" t="s">
        <v>103</v>
      </c>
      <c r="J1" s="4" t="s">
        <v>103</v>
      </c>
    </row>
    <row r="2" spans="2:66" s="2" customFormat="1" x14ac:dyDescent="0.2">
      <c r="B2" s="2" t="s">
        <v>0</v>
      </c>
      <c r="E2" s="7">
        <v>0</v>
      </c>
      <c r="F2" s="7">
        <v>1</v>
      </c>
      <c r="G2" s="7">
        <v>2</v>
      </c>
      <c r="H2" s="7">
        <v>3</v>
      </c>
      <c r="I2" s="7">
        <v>4</v>
      </c>
      <c r="J2" s="7">
        <v>5</v>
      </c>
    </row>
    <row r="3" spans="2:66" s="2" customFormat="1" x14ac:dyDescent="0.2">
      <c r="B3" s="2" t="s">
        <v>1</v>
      </c>
      <c r="E3" s="14">
        <v>45039</v>
      </c>
      <c r="F3" s="14">
        <v>45039</v>
      </c>
      <c r="G3" s="14">
        <f>EDATE(F3,12)</f>
        <v>45405</v>
      </c>
      <c r="H3" s="14">
        <f t="shared" ref="H3:J3" si="0">EDATE(G3,12)</f>
        <v>45770</v>
      </c>
      <c r="I3" s="14">
        <f t="shared" si="0"/>
        <v>46135</v>
      </c>
      <c r="J3" s="14">
        <f t="shared" si="0"/>
        <v>46500</v>
      </c>
    </row>
    <row r="4" spans="2:66" s="2" customFormat="1" x14ac:dyDescent="0.2">
      <c r="B4" s="2" t="s">
        <v>2</v>
      </c>
      <c r="E4" s="14">
        <v>45008</v>
      </c>
      <c r="F4" s="14">
        <f>EDATE(F3,11)</f>
        <v>45374</v>
      </c>
      <c r="G4" s="14">
        <f>EDATE(F4,12)</f>
        <v>45739</v>
      </c>
      <c r="H4" s="14">
        <f t="shared" ref="H4:J4" si="1">EDATE(G4,12)</f>
        <v>46104</v>
      </c>
      <c r="I4" s="14">
        <f t="shared" si="1"/>
        <v>46469</v>
      </c>
      <c r="J4" s="14">
        <f t="shared" si="1"/>
        <v>46835</v>
      </c>
    </row>
    <row r="5" spans="2:66" s="2" customFormat="1" x14ac:dyDescent="0.2">
      <c r="B5" s="2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2:66" s="2" customFormat="1" x14ac:dyDescent="0.2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2:66" s="2" customFormat="1" x14ac:dyDescent="0.2"/>
    <row r="10" spans="2:66" s="3" customFormat="1" x14ac:dyDescent="0.2">
      <c r="B10" s="3" t="s">
        <v>80</v>
      </c>
      <c r="C10" s="56" t="s">
        <v>9</v>
      </c>
    </row>
    <row r="12" spans="2:66" x14ac:dyDescent="0.2">
      <c r="B12" s="96" t="str">
        <f>'Monthly Cashflow '!B10</f>
        <v>Revenue Stream 1</v>
      </c>
      <c r="F12" s="19">
        <f>SUMIF('Monthly Cashflow '!$F$2:$BM$2,$F$2,'Monthly Cashflow '!$F$10:$BM$10)</f>
        <v>7500</v>
      </c>
      <c r="G12" s="19">
        <f>SUMIF('Monthly Cashflow '!$F$2:$BM$2,$G$2,'Monthly Cashflow '!$F$10:$BM$10)</f>
        <v>15450</v>
      </c>
      <c r="H12" s="19">
        <f>SUMIF('Monthly Cashflow '!$F$2:$BM$2,$H$2,'Monthly Cashflow '!$F$10:$BM$10)</f>
        <v>23870.25</v>
      </c>
      <c r="I12" s="19">
        <f>SUMIF('Monthly Cashflow '!$F$2:$BM$2,$I$2,'Monthly Cashflow '!$F$10:$BM$10)</f>
        <v>32781.810000000005</v>
      </c>
      <c r="J12" s="19">
        <f>SUMIF('Monthly Cashflow '!$F$2:$BM$2,$J$2,'Monthly Cashflow '!$F$10:$BM$10)</f>
        <v>42206.580375000012</v>
      </c>
    </row>
    <row r="13" spans="2:66" x14ac:dyDescent="0.2">
      <c r="B13" s="96" t="str">
        <f>'Monthly Cashflow '!B11</f>
        <v>Revenue Stream 2</v>
      </c>
      <c r="F13" s="19">
        <f>SUMIF('Monthly Cashflow '!$F$2:$BM$2,$F$2,'Monthly Cashflow '!$F$11:$BM$11)</f>
        <v>46250</v>
      </c>
      <c r="G13" s="19">
        <f>SUMIF('Monthly Cashflow '!$F$2:$BM$2,$G$2,'Monthly Cashflow '!$F$11:$BM$11)</f>
        <v>171125</v>
      </c>
      <c r="H13" s="19">
        <f>SUMIF('Monthly Cashflow '!$F$2:$BM$2,$H$2,'Monthly Cashflow '!$F$11:$BM$11)</f>
        <v>587745</v>
      </c>
      <c r="I13" s="19">
        <f>SUMIF('Monthly Cashflow '!$F$2:$BM$2,$I$2,'Monthly Cashflow '!$F$11:$BM$11)</f>
        <v>1521421.4999999998</v>
      </c>
      <c r="J13" s="19">
        <f>SUMIF('Monthly Cashflow '!$F$2:$BM$2,$J$2,'Monthly Cashflow '!$F$11:$BM$11)</f>
        <v>3284995.05</v>
      </c>
    </row>
    <row r="14" spans="2:66" x14ac:dyDescent="0.2">
      <c r="B14" s="16" t="s">
        <v>104</v>
      </c>
      <c r="F14" s="24">
        <f>SUM(F12:F13)</f>
        <v>53750</v>
      </c>
      <c r="G14" s="24">
        <f>SUM(G12:G13)</f>
        <v>186575</v>
      </c>
      <c r="H14" s="24">
        <f>SUM(H12:H13)</f>
        <v>611615.25</v>
      </c>
      <c r="I14" s="24">
        <f>SUM(I12:I13)</f>
        <v>1554203.3099999998</v>
      </c>
      <c r="J14" s="24">
        <f>SUM(J12:J13)</f>
        <v>3327201.6303749997</v>
      </c>
    </row>
    <row r="15" spans="2:66" x14ac:dyDescent="0.2">
      <c r="B15" s="12" t="s">
        <v>105</v>
      </c>
      <c r="C15" s="4" t="s">
        <v>106</v>
      </c>
      <c r="F15" s="46"/>
      <c r="G15" s="25">
        <f>(G14-F14)/F14</f>
        <v>2.4711627906976745</v>
      </c>
      <c r="H15" s="25">
        <f t="shared" ref="H15:J15" si="2">(H14-G14)/G14</f>
        <v>2.2781200589575237</v>
      </c>
      <c r="I15" s="25">
        <f t="shared" si="2"/>
        <v>1.5411454505099405</v>
      </c>
      <c r="J15" s="25">
        <f t="shared" si="2"/>
        <v>1.1407763121898127</v>
      </c>
    </row>
    <row r="19" spans="2:10" s="3" customFormat="1" x14ac:dyDescent="0.2">
      <c r="B19" s="3" t="s">
        <v>107</v>
      </c>
      <c r="C19" s="56" t="s">
        <v>9</v>
      </c>
    </row>
    <row r="21" spans="2:10" x14ac:dyDescent="0.2">
      <c r="B21" s="96" t="str">
        <f>'Monthly Cashflow '!B18</f>
        <v>Cost of Sales 1</v>
      </c>
      <c r="F21" s="19">
        <f>Assumptions!F82</f>
        <v>0</v>
      </c>
      <c r="G21" s="19">
        <f>Assumptions!G82</f>
        <v>0</v>
      </c>
      <c r="H21" s="19">
        <f>Assumptions!H82</f>
        <v>0</v>
      </c>
      <c r="I21" s="19">
        <f>Assumptions!I82</f>
        <v>0</v>
      </c>
      <c r="J21" s="19">
        <f>Assumptions!J82</f>
        <v>0</v>
      </c>
    </row>
    <row r="22" spans="2:10" x14ac:dyDescent="0.2">
      <c r="B22" s="96" t="str">
        <f>'Monthly Cashflow '!B19</f>
        <v>Cost of Sales 2</v>
      </c>
      <c r="F22" s="19" t="e">
        <f>Assumptions!F102</f>
        <v>#DIV/0!</v>
      </c>
      <c r="G22" s="19" t="e">
        <f>Assumptions!G102</f>
        <v>#DIV/0!</v>
      </c>
      <c r="H22" s="19" t="e">
        <f>Assumptions!H102</f>
        <v>#DIV/0!</v>
      </c>
      <c r="I22" s="19" t="e">
        <f>Assumptions!I102</f>
        <v>#DIV/0!</v>
      </c>
      <c r="J22" s="19" t="e">
        <f>Assumptions!J102</f>
        <v>#DIV/0!</v>
      </c>
    </row>
    <row r="23" spans="2:10" x14ac:dyDescent="0.2">
      <c r="B23" s="16" t="s">
        <v>63</v>
      </c>
      <c r="F23" s="24" t="e">
        <f>SUM(F21:F22)</f>
        <v>#DIV/0!</v>
      </c>
      <c r="G23" s="24" t="e">
        <f>SUM(G21:G22)</f>
        <v>#DIV/0!</v>
      </c>
      <c r="H23" s="24" t="e">
        <f>SUM(H21:H22)</f>
        <v>#DIV/0!</v>
      </c>
      <c r="I23" s="24" t="e">
        <f>SUM(I21:I22)</f>
        <v>#DIV/0!</v>
      </c>
      <c r="J23" s="24" t="e">
        <f>SUM(J21:J22)</f>
        <v>#DIV/0!</v>
      </c>
    </row>
    <row r="24" spans="2:10" x14ac:dyDescent="0.2">
      <c r="B24" s="12" t="s">
        <v>105</v>
      </c>
      <c r="F24" s="46"/>
      <c r="G24" s="25" t="e">
        <f>(G23-F23)/F23</f>
        <v>#DIV/0!</v>
      </c>
      <c r="H24" s="25" t="e">
        <f t="shared" ref="H24" si="3">(H23-G23)/G23</f>
        <v>#DIV/0!</v>
      </c>
      <c r="I24" s="25" t="e">
        <f t="shared" ref="I24" si="4">(I23-H23)/H23</f>
        <v>#DIV/0!</v>
      </c>
      <c r="J24" s="25" t="e">
        <f>(J23-I23)/I23</f>
        <v>#DIV/0!</v>
      </c>
    </row>
    <row r="26" spans="2:10" x14ac:dyDescent="0.2">
      <c r="B26" s="12" t="s">
        <v>108</v>
      </c>
    </row>
    <row r="27" spans="2:10" ht="12" thickBot="1" x14ac:dyDescent="0.25">
      <c r="B27" s="11"/>
    </row>
    <row r="28" spans="2:10" ht="12" thickBot="1" x14ac:dyDescent="0.25">
      <c r="B28" s="11" t="s">
        <v>109</v>
      </c>
      <c r="F28" s="43" t="e">
        <f>F14-F23</f>
        <v>#DIV/0!</v>
      </c>
      <c r="G28" s="44" t="e">
        <f>G14-G23</f>
        <v>#DIV/0!</v>
      </c>
      <c r="H28" s="44" t="e">
        <f>H14-H23</f>
        <v>#DIV/0!</v>
      </c>
      <c r="I28" s="44" t="e">
        <f>I14-I23</f>
        <v>#DIV/0!</v>
      </c>
      <c r="J28" s="45" t="e">
        <f>J14-J23</f>
        <v>#DIV/0!</v>
      </c>
    </row>
    <row r="29" spans="2:10" x14ac:dyDescent="0.2">
      <c r="B29" s="11" t="s">
        <v>110</v>
      </c>
      <c r="F29" s="39" t="e">
        <f>F28/F14</f>
        <v>#DIV/0!</v>
      </c>
      <c r="G29" s="39" t="e">
        <f>G28/G14</f>
        <v>#DIV/0!</v>
      </c>
      <c r="H29" s="39" t="e">
        <f>H28/H14</f>
        <v>#DIV/0!</v>
      </c>
      <c r="I29" s="39" t="e">
        <f>I28/I14</f>
        <v>#DIV/0!</v>
      </c>
      <c r="J29" s="39" t="e">
        <f>J28/J14</f>
        <v>#DIV/0!</v>
      </c>
    </row>
    <row r="30" spans="2:10" x14ac:dyDescent="0.2">
      <c r="B30" s="11"/>
      <c r="F30" s="15"/>
      <c r="G30" s="15"/>
      <c r="H30" s="15"/>
      <c r="I30" s="15"/>
      <c r="J30" s="15"/>
    </row>
    <row r="31" spans="2:10" s="3" customFormat="1" x14ac:dyDescent="0.2">
      <c r="B31" s="3" t="s">
        <v>111</v>
      </c>
      <c r="C31" s="56" t="s">
        <v>9</v>
      </c>
    </row>
    <row r="33" spans="2:10" x14ac:dyDescent="0.2">
      <c r="B33" s="4" t="s">
        <v>112</v>
      </c>
      <c r="F33" s="13">
        <f>Assumptions!F123</f>
        <v>0</v>
      </c>
      <c r="G33" s="13">
        <f>Assumptions!G123</f>
        <v>0</v>
      </c>
      <c r="H33" s="13">
        <f>Assumptions!H123</f>
        <v>0</v>
      </c>
      <c r="I33" s="13">
        <f>Assumptions!I123</f>
        <v>0</v>
      </c>
      <c r="J33" s="13">
        <f>Assumptions!J123</f>
        <v>0</v>
      </c>
    </row>
    <row r="34" spans="2:10" x14ac:dyDescent="0.2">
      <c r="B34" s="4" t="str">
        <f>Assumptions!B125</f>
        <v>Accounting</v>
      </c>
      <c r="F34" s="19">
        <f>Assumptions!F125</f>
        <v>0</v>
      </c>
      <c r="G34" s="19">
        <f>Assumptions!G125</f>
        <v>0</v>
      </c>
      <c r="H34" s="19">
        <f>Assumptions!H125</f>
        <v>0</v>
      </c>
      <c r="I34" s="19">
        <f>Assumptions!I125</f>
        <v>0</v>
      </c>
      <c r="J34" s="19">
        <f>Assumptions!J125</f>
        <v>0</v>
      </c>
    </row>
    <row r="35" spans="2:10" x14ac:dyDescent="0.2">
      <c r="B35" s="4" t="str">
        <f>Assumptions!B126</f>
        <v>DBS/Ancillary Costs</v>
      </c>
      <c r="F35" s="19">
        <f>Assumptions!F126</f>
        <v>0</v>
      </c>
      <c r="G35" s="19">
        <f>Assumptions!G126</f>
        <v>0</v>
      </c>
      <c r="H35" s="19">
        <f>Assumptions!H126</f>
        <v>0</v>
      </c>
      <c r="I35" s="19">
        <f>Assumptions!I126</f>
        <v>0</v>
      </c>
      <c r="J35" s="19">
        <f>Assumptions!J126</f>
        <v>0</v>
      </c>
    </row>
    <row r="36" spans="2:10" x14ac:dyDescent="0.2">
      <c r="B36" s="4" t="str">
        <f>Assumptions!B127</f>
        <v>IT costs</v>
      </c>
      <c r="F36" s="19">
        <f>Assumptions!F127</f>
        <v>0</v>
      </c>
      <c r="G36" s="19">
        <f>Assumptions!G127</f>
        <v>0</v>
      </c>
      <c r="H36" s="19">
        <f>Assumptions!H127</f>
        <v>0</v>
      </c>
      <c r="I36" s="19">
        <f>Assumptions!I127</f>
        <v>0</v>
      </c>
      <c r="J36" s="19">
        <f>Assumptions!J127</f>
        <v>0</v>
      </c>
    </row>
    <row r="37" spans="2:10" x14ac:dyDescent="0.2">
      <c r="B37" s="4" t="s">
        <v>113</v>
      </c>
      <c r="F37" s="13">
        <f>Assumptions!F110</f>
        <v>0</v>
      </c>
      <c r="G37" s="13">
        <f>Assumptions!G110</f>
        <v>0</v>
      </c>
      <c r="H37" s="13">
        <f>Assumptions!H110</f>
        <v>0</v>
      </c>
      <c r="I37" s="13">
        <f>Assumptions!I110</f>
        <v>0</v>
      </c>
      <c r="J37" s="13">
        <f>Assumptions!J110</f>
        <v>0</v>
      </c>
    </row>
    <row r="39" spans="2:10" x14ac:dyDescent="0.2">
      <c r="B39" s="4" t="s">
        <v>114</v>
      </c>
      <c r="F39" s="18">
        <f>SUM(F33:F37)</f>
        <v>0</v>
      </c>
      <c r="G39" s="18">
        <f t="shared" ref="G39:J39" si="5">SUM(G33:G37)</f>
        <v>0</v>
      </c>
      <c r="H39" s="18">
        <f t="shared" si="5"/>
        <v>0</v>
      </c>
      <c r="I39" s="18">
        <f t="shared" si="5"/>
        <v>0</v>
      </c>
      <c r="J39" s="18">
        <f t="shared" si="5"/>
        <v>0</v>
      </c>
    </row>
    <row r="41" spans="2:10" x14ac:dyDescent="0.2">
      <c r="B41" s="4" t="s">
        <v>92</v>
      </c>
      <c r="F41" s="18" t="e">
        <f>F28-F39</f>
        <v>#DIV/0!</v>
      </c>
      <c r="G41" s="18" t="e">
        <f t="shared" ref="G41:J41" si="6">G28-G39</f>
        <v>#DIV/0!</v>
      </c>
      <c r="H41" s="18" t="e">
        <f t="shared" si="6"/>
        <v>#DIV/0!</v>
      </c>
      <c r="I41" s="18" t="e">
        <f t="shared" si="6"/>
        <v>#DIV/0!</v>
      </c>
      <c r="J41" s="18" t="e">
        <f t="shared" si="6"/>
        <v>#DIV/0!</v>
      </c>
    </row>
    <row r="42" spans="2:10" x14ac:dyDescent="0.2">
      <c r="B42" s="4" t="s">
        <v>110</v>
      </c>
      <c r="F42" s="39" t="e">
        <f>F41/F14</f>
        <v>#DIV/0!</v>
      </c>
      <c r="G42" s="39" t="e">
        <f>G41/G14</f>
        <v>#DIV/0!</v>
      </c>
      <c r="H42" s="39" t="e">
        <f>H41/H14</f>
        <v>#DIV/0!</v>
      </c>
      <c r="I42" s="39" t="e">
        <f>I41/I14</f>
        <v>#DIV/0!</v>
      </c>
      <c r="J42" s="39" t="e">
        <f>J41/J14</f>
        <v>#DIV/0!</v>
      </c>
    </row>
    <row r="45" spans="2:10" s="3" customFormat="1" x14ac:dyDescent="0.2">
      <c r="B45" s="3" t="s">
        <v>115</v>
      </c>
    </row>
    <row r="47" spans="2:10" x14ac:dyDescent="0.2">
      <c r="B47" s="4" t="str">
        <f>'Monthly Cashflow '!B29</f>
        <v>Beginning Cash</v>
      </c>
      <c r="F47" s="13">
        <f>'Monthly Cashflow '!F29</f>
        <v>0</v>
      </c>
      <c r="G47" s="13" t="e">
        <f>F51</f>
        <v>#DIV/0!</v>
      </c>
      <c r="H47" s="13" t="e">
        <f>G51</f>
        <v>#DIV/0!</v>
      </c>
      <c r="I47" s="13" t="e">
        <f>H51</f>
        <v>#DIV/0!</v>
      </c>
      <c r="J47" s="13" t="e">
        <f>I51</f>
        <v>#DIV/0!</v>
      </c>
    </row>
    <row r="48" spans="2:10" x14ac:dyDescent="0.2">
      <c r="B48" s="4" t="e">
        <f>'Monthly Cashflow '!#REF!</f>
        <v>#REF!</v>
      </c>
      <c r="F48" s="13" t="e">
        <f>'Monthly Cashflow '!#REF!</f>
        <v>#REF!</v>
      </c>
      <c r="G48" s="13" t="e">
        <f>'Monthly Cashflow '!#REF!</f>
        <v>#REF!</v>
      </c>
      <c r="H48" s="13" t="e">
        <f>'Monthly Cashflow '!#REF!</f>
        <v>#REF!</v>
      </c>
      <c r="I48" s="13" t="e">
        <f>'Monthly Cashflow '!#REF!</f>
        <v>#REF!</v>
      </c>
      <c r="J48" s="13" t="e">
        <f>'Monthly Cashflow '!#REF!</f>
        <v>#REF!</v>
      </c>
    </row>
    <row r="49" spans="2:10" x14ac:dyDescent="0.2">
      <c r="B49" s="4" t="str">
        <f>'Monthly Cashflow '!B30</f>
        <v>Cash from Operations</v>
      </c>
      <c r="F49" s="13" t="e">
        <f>'Monthly Cashflow '!F30</f>
        <v>#DIV/0!</v>
      </c>
      <c r="G49" s="13" t="e">
        <f>'Monthly Cashflow '!R30</f>
        <v>#DIV/0!</v>
      </c>
      <c r="H49" s="13" t="e">
        <f>'Monthly Cashflow '!AD30</f>
        <v>#DIV/0!</v>
      </c>
      <c r="I49" s="13" t="e">
        <f>'Monthly Cashflow '!AP30</f>
        <v>#DIV/0!</v>
      </c>
      <c r="J49" s="13" t="e">
        <f>'Monthly Cashflow '!BB30</f>
        <v>#DIV/0!</v>
      </c>
    </row>
    <row r="50" spans="2:10" x14ac:dyDescent="0.2">
      <c r="B50" s="4" t="str">
        <f>'Monthly Cashflow '!B31</f>
        <v>Cash from Investments</v>
      </c>
      <c r="F50" s="13">
        <f>'Monthly Cashflow '!F31</f>
        <v>0</v>
      </c>
      <c r="G50" s="13">
        <f>'Monthly Cashflow '!R31</f>
        <v>0</v>
      </c>
      <c r="H50" s="13">
        <f>'Monthly Cashflow '!AD31</f>
        <v>0</v>
      </c>
      <c r="I50" s="13">
        <f>'Monthly Cashflow '!AP31</f>
        <v>0</v>
      </c>
      <c r="J50" s="13">
        <f>'Monthly Cashflow '!BB31</f>
        <v>0</v>
      </c>
    </row>
    <row r="51" spans="2:10" x14ac:dyDescent="0.2">
      <c r="B51" s="4" t="str">
        <f>'Monthly Cashflow '!B32</f>
        <v>Closing Cash</v>
      </c>
      <c r="F51" s="13" t="e">
        <f>'Monthly Cashflow '!F32</f>
        <v>#DIV/0!</v>
      </c>
      <c r="G51" s="13" t="e">
        <f>'Monthly Cashflow '!R32</f>
        <v>#DIV/0!</v>
      </c>
      <c r="H51" s="13" t="e">
        <f>'Monthly Cashflow '!AD32</f>
        <v>#DIV/0!</v>
      </c>
      <c r="I51" s="13" t="e">
        <f>'Monthly Cashflow '!AP32</f>
        <v>#DIV/0!</v>
      </c>
      <c r="J51" s="13" t="e">
        <f>'Monthly Cashflow '!BB32</f>
        <v>#DIV/0!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E4B5-D158-402A-BFCB-B1EED095D39F}">
  <dimension ref="A1:L178"/>
  <sheetViews>
    <sheetView topLeftCell="A29" zoomScale="164" zoomScaleNormal="85" workbookViewId="0">
      <selection activeCell="I46" sqref="I46"/>
    </sheetView>
  </sheetViews>
  <sheetFormatPr defaultColWidth="9.140625" defaultRowHeight="18" customHeight="1" x14ac:dyDescent="0.25"/>
  <cols>
    <col min="1" max="1" width="35.140625" style="57" customWidth="1"/>
    <col min="2" max="2" width="14.140625" style="57" customWidth="1"/>
    <col min="3" max="3" width="18.42578125" style="57" customWidth="1"/>
    <col min="4" max="10" width="14.140625" style="57" customWidth="1"/>
    <col min="11" max="11" width="3.7109375" style="57" customWidth="1"/>
    <col min="12" max="12" width="44.7109375" style="57" customWidth="1"/>
    <col min="13" max="16384" width="9.140625" style="57"/>
  </cols>
  <sheetData>
    <row r="1" spans="1:12" ht="35.1" customHeight="1" thickBot="1" x14ac:dyDescent="0.3">
      <c r="A1" s="119" t="s">
        <v>116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ht="18" customHeight="1" thickBot="1" x14ac:dyDescent="0.3">
      <c r="A2" s="118" t="s">
        <v>117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21.75" customHeight="1" x14ac:dyDescent="0.25"/>
    <row r="4" spans="1:12" ht="18" customHeight="1" x14ac:dyDescent="0.25">
      <c r="D4" s="63"/>
      <c r="E4" s="63"/>
      <c r="F4" s="63"/>
      <c r="G4" s="63"/>
      <c r="H4" s="63"/>
      <c r="I4" s="63"/>
      <c r="J4" s="63"/>
    </row>
    <row r="5" spans="1:12" ht="18" customHeight="1" x14ac:dyDescent="0.25">
      <c r="D5" s="63"/>
      <c r="E5" s="63"/>
      <c r="F5" s="63"/>
      <c r="G5" s="63"/>
      <c r="H5" s="63"/>
      <c r="I5" s="63"/>
      <c r="J5" s="63"/>
    </row>
    <row r="6" spans="1:12" ht="20.100000000000001" customHeight="1" x14ac:dyDescent="0.25">
      <c r="A6" s="64" t="s">
        <v>118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55" t="s">
        <v>9</v>
      </c>
    </row>
    <row r="7" spans="1:12" ht="18" customHeight="1" x14ac:dyDescent="0.25">
      <c r="B7" s="65" t="s">
        <v>119</v>
      </c>
      <c r="C7" s="65" t="s">
        <v>120</v>
      </c>
      <c r="D7" s="66" t="s">
        <v>121</v>
      </c>
      <c r="E7" s="66" t="s">
        <v>122</v>
      </c>
      <c r="F7" s="66" t="s">
        <v>123</v>
      </c>
      <c r="G7" s="66" t="s">
        <v>124</v>
      </c>
      <c r="H7" s="66" t="s">
        <v>125</v>
      </c>
      <c r="I7" s="66" t="s">
        <v>126</v>
      </c>
      <c r="J7" s="66" t="s">
        <v>127</v>
      </c>
    </row>
    <row r="8" spans="1:12" ht="18" customHeight="1" x14ac:dyDescent="0.25">
      <c r="A8" s="91" t="s">
        <v>128</v>
      </c>
      <c r="B8" s="92"/>
      <c r="C8" s="92"/>
      <c r="D8" s="67"/>
      <c r="E8" s="67"/>
      <c r="F8" s="67"/>
      <c r="G8" s="67"/>
      <c r="H8" s="67"/>
      <c r="I8" s="67"/>
      <c r="J8" s="67"/>
      <c r="K8" s="68"/>
    </row>
    <row r="9" spans="1:12" ht="6.95" customHeight="1" x14ac:dyDescent="0.25">
      <c r="A9" s="69"/>
      <c r="B9" s="70"/>
      <c r="C9" s="70"/>
      <c r="D9" s="71"/>
      <c r="E9" s="71"/>
      <c r="F9" s="71"/>
      <c r="G9" s="71"/>
      <c r="H9" s="71"/>
      <c r="I9" s="71"/>
      <c r="J9" s="71"/>
      <c r="K9" s="72"/>
    </row>
    <row r="10" spans="1:12" ht="18" customHeight="1" x14ac:dyDescent="0.25">
      <c r="A10" s="72" t="s">
        <v>129</v>
      </c>
      <c r="B10" s="73">
        <f>B21</f>
        <v>315</v>
      </c>
      <c r="C10" s="73">
        <f>C21</f>
        <v>8935.33</v>
      </c>
      <c r="D10" s="74">
        <f>D21</f>
        <v>265410.0772</v>
      </c>
      <c r="E10" s="74">
        <f t="shared" ref="E10:J10" si="0">E21</f>
        <v>466084.95439999999</v>
      </c>
      <c r="F10" s="74">
        <f t="shared" si="0"/>
        <v>597335.09616000007</v>
      </c>
      <c r="G10" s="74">
        <f t="shared" si="0"/>
        <v>760843.57336000004</v>
      </c>
      <c r="H10" s="74">
        <f t="shared" si="0"/>
        <v>984744.85056000005</v>
      </c>
      <c r="I10" s="74">
        <f t="shared" si="0"/>
        <v>1184219.8568800001</v>
      </c>
      <c r="J10" s="74">
        <f t="shared" si="0"/>
        <v>1317120.3923200001</v>
      </c>
      <c r="K10" s="72"/>
    </row>
    <row r="11" spans="1:12" ht="18" customHeight="1" x14ac:dyDescent="0.25">
      <c r="A11" s="72" t="s">
        <v>130</v>
      </c>
      <c r="B11" s="73">
        <f>B29</f>
        <v>0</v>
      </c>
      <c r="C11" s="73">
        <f>C29</f>
        <v>1310.81</v>
      </c>
      <c r="D11" s="74">
        <f>D29</f>
        <v>13588</v>
      </c>
      <c r="E11" s="74">
        <f t="shared" ref="E11:J11" si="1">E29</f>
        <v>24528</v>
      </c>
      <c r="F11" s="74">
        <f t="shared" si="1"/>
        <v>31172</v>
      </c>
      <c r="G11" s="74">
        <f t="shared" si="1"/>
        <v>42112</v>
      </c>
      <c r="H11" s="74">
        <f t="shared" si="1"/>
        <v>53052</v>
      </c>
      <c r="I11" s="74">
        <f t="shared" si="1"/>
        <v>59696</v>
      </c>
      <c r="J11" s="74">
        <f t="shared" si="1"/>
        <v>62044</v>
      </c>
      <c r="K11" s="72"/>
    </row>
    <row r="12" spans="1:12" ht="6.95" customHeight="1" x14ac:dyDescent="0.25">
      <c r="A12" s="72"/>
      <c r="B12" s="74"/>
      <c r="C12" s="74"/>
      <c r="D12" s="74"/>
      <c r="E12" s="74"/>
      <c r="F12" s="74"/>
      <c r="G12" s="74"/>
      <c r="H12" s="74"/>
      <c r="I12" s="74"/>
      <c r="J12" s="74"/>
      <c r="K12" s="72"/>
    </row>
    <row r="13" spans="1:12" ht="18" customHeight="1" x14ac:dyDescent="0.25">
      <c r="A13" s="91" t="s">
        <v>131</v>
      </c>
      <c r="B13" s="75">
        <f>SUM(B10:B11)</f>
        <v>315</v>
      </c>
      <c r="C13" s="75">
        <f t="shared" ref="C13:J13" si="2">SUM(C10:C11)</f>
        <v>10246.14</v>
      </c>
      <c r="D13" s="76">
        <f>SUM(D10:D11)</f>
        <v>278998.0772</v>
      </c>
      <c r="E13" s="76">
        <f t="shared" si="2"/>
        <v>490612.95439999999</v>
      </c>
      <c r="F13" s="76">
        <f t="shared" si="2"/>
        <v>628507.09616000007</v>
      </c>
      <c r="G13" s="76">
        <f t="shared" si="2"/>
        <v>802955.57336000004</v>
      </c>
      <c r="H13" s="76">
        <f t="shared" si="2"/>
        <v>1037796.85056</v>
      </c>
      <c r="I13" s="76">
        <f t="shared" si="2"/>
        <v>1243915.8568800001</v>
      </c>
      <c r="J13" s="76">
        <f t="shared" si="2"/>
        <v>1379164.3923200001</v>
      </c>
      <c r="K13" s="68"/>
    </row>
    <row r="14" spans="1:12" ht="6.6" customHeight="1" x14ac:dyDescent="0.25">
      <c r="B14" s="60"/>
      <c r="C14" s="60"/>
      <c r="D14" s="60"/>
      <c r="E14" s="60"/>
      <c r="F14" s="60"/>
      <c r="G14" s="60"/>
      <c r="H14" s="60"/>
      <c r="I14" s="60"/>
      <c r="J14" s="60"/>
    </row>
    <row r="15" spans="1:12" ht="18" customHeight="1" x14ac:dyDescent="0.25">
      <c r="A15" s="93" t="s">
        <v>129</v>
      </c>
      <c r="B15" s="94"/>
      <c r="C15" s="94"/>
      <c r="D15" s="77"/>
      <c r="E15" s="77"/>
      <c r="F15" s="77"/>
      <c r="G15" s="77"/>
      <c r="H15" s="77"/>
      <c r="I15" s="77"/>
      <c r="J15" s="77"/>
      <c r="K15" s="78"/>
    </row>
    <row r="16" spans="1:12" ht="6.95" customHeight="1" x14ac:dyDescent="0.25">
      <c r="A16" s="79"/>
      <c r="B16" s="80"/>
      <c r="C16" s="80"/>
      <c r="D16" s="59"/>
      <c r="E16" s="59"/>
      <c r="F16" s="59"/>
      <c r="G16" s="59"/>
      <c r="H16" s="59"/>
      <c r="I16" s="59"/>
      <c r="J16" s="59"/>
      <c r="K16" s="81"/>
    </row>
    <row r="17" spans="1:12" ht="18" customHeight="1" x14ac:dyDescent="0.25">
      <c r="A17" s="81" t="s">
        <v>132</v>
      </c>
      <c r="B17" s="122">
        <v>0</v>
      </c>
      <c r="C17" s="122">
        <v>8869.33</v>
      </c>
      <c r="D17" s="123">
        <f>H52</f>
        <v>259410.0772</v>
      </c>
      <c r="E17" s="123">
        <f>H68</f>
        <v>455084.95439999999</v>
      </c>
      <c r="F17" s="123">
        <f>H86</f>
        <v>576335.09616000007</v>
      </c>
      <c r="G17" s="123">
        <f>H105</f>
        <v>739843.57336000004</v>
      </c>
      <c r="H17" s="123">
        <f>H129</f>
        <v>963744.85056000005</v>
      </c>
      <c r="I17" s="123">
        <f>H153</f>
        <v>1163219.8568800001</v>
      </c>
      <c r="J17" s="123">
        <f>H177</f>
        <v>1296120.3923200001</v>
      </c>
      <c r="K17" s="124"/>
    </row>
    <row r="18" spans="1:12" ht="18" customHeight="1" x14ac:dyDescent="0.25">
      <c r="A18" s="81" t="s">
        <v>133</v>
      </c>
      <c r="B18" s="122">
        <v>0</v>
      </c>
      <c r="C18" s="122">
        <v>66</v>
      </c>
      <c r="D18" s="123">
        <v>5000</v>
      </c>
      <c r="E18" s="123">
        <v>10000</v>
      </c>
      <c r="F18" s="123">
        <v>20000</v>
      </c>
      <c r="G18" s="123">
        <v>20000</v>
      </c>
      <c r="H18" s="123">
        <v>20000</v>
      </c>
      <c r="I18" s="123">
        <v>20000</v>
      </c>
      <c r="J18" s="123">
        <v>20000</v>
      </c>
      <c r="K18" s="124"/>
      <c r="L18" s="57" t="s">
        <v>134</v>
      </c>
    </row>
    <row r="19" spans="1:12" ht="18" customHeight="1" x14ac:dyDescent="0.25">
      <c r="A19" s="81" t="s">
        <v>135</v>
      </c>
      <c r="B19" s="122">
        <v>315</v>
      </c>
      <c r="C19" s="122">
        <v>0</v>
      </c>
      <c r="D19" s="123">
        <v>1000</v>
      </c>
      <c r="E19" s="123">
        <v>1000</v>
      </c>
      <c r="F19" s="123">
        <v>1000</v>
      </c>
      <c r="G19" s="123">
        <v>1000</v>
      </c>
      <c r="H19" s="123">
        <v>1000</v>
      </c>
      <c r="I19" s="123">
        <v>1000</v>
      </c>
      <c r="J19" s="123">
        <v>1000</v>
      </c>
      <c r="K19" s="124"/>
    </row>
    <row r="20" spans="1:12" ht="6.95" customHeight="1" x14ac:dyDescent="0.25">
      <c r="A20" s="81"/>
      <c r="B20" s="82"/>
      <c r="C20" s="82"/>
      <c r="D20" s="59"/>
      <c r="E20" s="59"/>
      <c r="F20" s="59"/>
      <c r="G20" s="59"/>
      <c r="H20" s="59"/>
      <c r="I20" s="59"/>
      <c r="J20" s="59"/>
      <c r="K20" s="81"/>
    </row>
    <row r="21" spans="1:12" ht="18" customHeight="1" x14ac:dyDescent="0.25">
      <c r="A21" s="93" t="s">
        <v>136</v>
      </c>
      <c r="B21" s="83">
        <f>SUM(B17:B19)</f>
        <v>315</v>
      </c>
      <c r="C21" s="83">
        <f t="shared" ref="C21:J21" si="3">SUM(C17:C19)</f>
        <v>8935.33</v>
      </c>
      <c r="D21" s="83">
        <f t="shared" si="3"/>
        <v>265410.0772</v>
      </c>
      <c r="E21" s="83">
        <f t="shared" si="3"/>
        <v>466084.95439999999</v>
      </c>
      <c r="F21" s="83">
        <f t="shared" si="3"/>
        <v>597335.09616000007</v>
      </c>
      <c r="G21" s="83">
        <f t="shared" si="3"/>
        <v>760843.57336000004</v>
      </c>
      <c r="H21" s="83">
        <f t="shared" si="3"/>
        <v>984744.85056000005</v>
      </c>
      <c r="I21" s="83">
        <f t="shared" si="3"/>
        <v>1184219.8568800001</v>
      </c>
      <c r="J21" s="83">
        <f t="shared" si="3"/>
        <v>1317120.3923200001</v>
      </c>
      <c r="K21" s="78"/>
    </row>
    <row r="22" spans="1:12" ht="6.6" customHeight="1" x14ac:dyDescent="0.25">
      <c r="B22" s="60"/>
      <c r="C22" s="60"/>
      <c r="D22" s="60"/>
      <c r="E22" s="60"/>
      <c r="F22" s="60"/>
      <c r="G22" s="60"/>
      <c r="H22" s="60"/>
      <c r="I22" s="60"/>
      <c r="J22" s="60"/>
    </row>
    <row r="23" spans="1:12" ht="18" customHeight="1" x14ac:dyDescent="0.25">
      <c r="A23" s="93" t="s">
        <v>130</v>
      </c>
      <c r="B23" s="94"/>
      <c r="C23" s="94"/>
      <c r="D23" s="77"/>
      <c r="E23" s="77"/>
      <c r="F23" s="77"/>
      <c r="G23" s="77"/>
      <c r="H23" s="77"/>
      <c r="I23" s="77"/>
      <c r="J23" s="77"/>
      <c r="K23" s="78"/>
    </row>
    <row r="24" spans="1:12" ht="6.95" customHeight="1" x14ac:dyDescent="0.25">
      <c r="A24" s="79"/>
      <c r="B24" s="80"/>
      <c r="C24" s="80"/>
      <c r="D24" s="59"/>
      <c r="E24" s="59"/>
      <c r="F24" s="59"/>
      <c r="G24" s="59"/>
      <c r="H24" s="59"/>
      <c r="I24" s="59"/>
      <c r="J24" s="59"/>
      <c r="K24" s="81"/>
    </row>
    <row r="25" spans="1:12" ht="18" customHeight="1" x14ac:dyDescent="0.25">
      <c r="A25" s="81" t="s">
        <v>137</v>
      </c>
      <c r="B25" s="82">
        <v>0</v>
      </c>
      <c r="C25" s="122">
        <v>663.09</v>
      </c>
      <c r="D25" s="123">
        <f>(179*12)*ROUNDUP(D39,0)</f>
        <v>12888</v>
      </c>
      <c r="E25" s="123">
        <f t="shared" ref="E25:J25" si="4">(179*12)*ROUNDUP(E39,0)</f>
        <v>23628</v>
      </c>
      <c r="F25" s="123">
        <f t="shared" si="4"/>
        <v>30072</v>
      </c>
      <c r="G25" s="123">
        <f t="shared" si="4"/>
        <v>40812</v>
      </c>
      <c r="H25" s="123">
        <f t="shared" si="4"/>
        <v>51552</v>
      </c>
      <c r="I25" s="123">
        <f t="shared" si="4"/>
        <v>57996</v>
      </c>
      <c r="J25" s="123">
        <f t="shared" si="4"/>
        <v>60144</v>
      </c>
      <c r="K25" s="81"/>
    </row>
    <row r="26" spans="1:12" ht="18" customHeight="1" x14ac:dyDescent="0.25">
      <c r="A26" s="81" t="s">
        <v>138</v>
      </c>
      <c r="B26" s="82">
        <v>0</v>
      </c>
      <c r="C26" s="122">
        <v>367.6</v>
      </c>
      <c r="D26" s="123">
        <v>400</v>
      </c>
      <c r="E26" s="123">
        <v>500</v>
      </c>
      <c r="F26" s="123">
        <v>600</v>
      </c>
      <c r="G26" s="123">
        <v>700</v>
      </c>
      <c r="H26" s="123">
        <v>800</v>
      </c>
      <c r="I26" s="123">
        <v>900</v>
      </c>
      <c r="J26" s="123">
        <v>1000</v>
      </c>
      <c r="K26" s="81"/>
    </row>
    <row r="27" spans="1:12" ht="18" customHeight="1" x14ac:dyDescent="0.25">
      <c r="A27" s="81" t="s">
        <v>139</v>
      </c>
      <c r="B27" s="82">
        <v>0</v>
      </c>
      <c r="C27" s="122">
        <f>189.9+39.99+50.23</f>
        <v>280.12</v>
      </c>
      <c r="D27" s="123">
        <v>300</v>
      </c>
      <c r="E27" s="123">
        <v>400</v>
      </c>
      <c r="F27" s="123">
        <v>500</v>
      </c>
      <c r="G27" s="123">
        <v>600</v>
      </c>
      <c r="H27" s="123">
        <v>700</v>
      </c>
      <c r="I27" s="123">
        <v>800</v>
      </c>
      <c r="J27" s="123">
        <v>900</v>
      </c>
      <c r="K27" s="81"/>
    </row>
    <row r="28" spans="1:12" ht="6.95" customHeight="1" x14ac:dyDescent="0.25">
      <c r="A28" s="81"/>
      <c r="B28" s="82"/>
      <c r="C28" s="82"/>
      <c r="D28" s="59"/>
      <c r="E28" s="59"/>
      <c r="F28" s="59"/>
      <c r="G28" s="59"/>
      <c r="H28" s="59"/>
      <c r="I28" s="59"/>
      <c r="J28" s="59"/>
      <c r="K28" s="81"/>
    </row>
    <row r="29" spans="1:12" ht="18" customHeight="1" x14ac:dyDescent="0.25">
      <c r="A29" s="93" t="s">
        <v>136</v>
      </c>
      <c r="B29" s="77">
        <f>SUM(B25:B27)</f>
        <v>0</v>
      </c>
      <c r="C29" s="77">
        <f>SUM(C25:C27)</f>
        <v>1310.81</v>
      </c>
      <c r="D29" s="77">
        <f t="shared" ref="D29:J29" si="5">SUM(D25:D27)</f>
        <v>13588</v>
      </c>
      <c r="E29" s="77">
        <f t="shared" si="5"/>
        <v>24528</v>
      </c>
      <c r="F29" s="77">
        <f t="shared" si="5"/>
        <v>31172</v>
      </c>
      <c r="G29" s="77">
        <f t="shared" si="5"/>
        <v>42112</v>
      </c>
      <c r="H29" s="77">
        <f t="shared" si="5"/>
        <v>53052</v>
      </c>
      <c r="I29" s="77">
        <f t="shared" si="5"/>
        <v>59696</v>
      </c>
      <c r="J29" s="77">
        <f t="shared" si="5"/>
        <v>62044</v>
      </c>
      <c r="K29" s="78"/>
    </row>
    <row r="30" spans="1:12" ht="6.6" customHeight="1" x14ac:dyDescent="0.25">
      <c r="B30" s="60"/>
      <c r="C30" s="60"/>
      <c r="D30" s="60"/>
      <c r="E30" s="60"/>
      <c r="F30" s="60"/>
      <c r="G30" s="60"/>
      <c r="H30" s="60"/>
      <c r="I30" s="60"/>
      <c r="J30" s="60"/>
    </row>
    <row r="31" spans="1:12" ht="18" customHeight="1" x14ac:dyDescent="0.25">
      <c r="B31" s="60"/>
      <c r="C31" s="60"/>
      <c r="D31" s="60"/>
      <c r="E31" s="60"/>
      <c r="F31" s="60"/>
      <c r="G31" s="60"/>
      <c r="H31" s="60"/>
      <c r="I31" s="60"/>
      <c r="J31" s="60"/>
    </row>
    <row r="32" spans="1:12" ht="20.100000000000001" customHeight="1" x14ac:dyDescent="0.25">
      <c r="A32" s="64" t="s">
        <v>140</v>
      </c>
      <c r="B32" s="84"/>
      <c r="C32" s="84"/>
      <c r="D32" s="84"/>
      <c r="E32" s="84"/>
      <c r="F32" s="84"/>
      <c r="G32" s="84"/>
      <c r="H32" s="84"/>
      <c r="I32" s="84"/>
      <c r="J32" s="84"/>
      <c r="K32" s="64"/>
    </row>
    <row r="33" spans="1:12" ht="6.6" customHeight="1" x14ac:dyDescent="0.25">
      <c r="B33" s="60"/>
      <c r="C33" s="60"/>
      <c r="D33" s="60"/>
      <c r="E33" s="60"/>
      <c r="F33" s="60"/>
      <c r="G33" s="60"/>
      <c r="H33" s="60"/>
      <c r="I33" s="60"/>
      <c r="J33" s="60"/>
    </row>
    <row r="34" spans="1:12" ht="18" customHeight="1" x14ac:dyDescent="0.25">
      <c r="A34" s="93" t="s">
        <v>141</v>
      </c>
      <c r="B34" s="94"/>
      <c r="C34" s="94"/>
      <c r="D34" s="77"/>
      <c r="E34" s="77"/>
      <c r="F34" s="77"/>
      <c r="G34" s="77"/>
      <c r="H34" s="77"/>
      <c r="I34" s="77"/>
      <c r="J34" s="77"/>
      <c r="K34" s="78"/>
    </row>
    <row r="35" spans="1:12" ht="6.95" customHeight="1" x14ac:dyDescent="0.25">
      <c r="A35" s="79"/>
      <c r="B35" s="80"/>
      <c r="C35" s="80"/>
      <c r="D35" s="59"/>
      <c r="E35" s="59"/>
      <c r="F35" s="59"/>
      <c r="G35" s="59"/>
      <c r="H35" s="59"/>
      <c r="I35" s="59"/>
      <c r="J35" s="59"/>
      <c r="K35" s="81"/>
    </row>
    <row r="36" spans="1:12" ht="18" customHeight="1" x14ac:dyDescent="0.25">
      <c r="A36" s="81" t="s">
        <v>142</v>
      </c>
      <c r="B36" s="85">
        <v>0</v>
      </c>
      <c r="C36" s="125">
        <v>0.4</v>
      </c>
      <c r="D36" s="126">
        <f>B53</f>
        <v>0</v>
      </c>
      <c r="E36" s="126">
        <f>B69</f>
        <v>0</v>
      </c>
      <c r="F36" s="126">
        <f>B87</f>
        <v>0</v>
      </c>
      <c r="G36" s="126">
        <f>B106</f>
        <v>0</v>
      </c>
      <c r="H36" s="126">
        <f>B130</f>
        <v>0</v>
      </c>
      <c r="I36" s="126">
        <f>B154</f>
        <v>0</v>
      </c>
      <c r="J36" s="58">
        <f>B178</f>
        <v>0</v>
      </c>
      <c r="K36" s="81"/>
      <c r="L36" s="57" t="s">
        <v>143</v>
      </c>
    </row>
    <row r="37" spans="1:12" ht="18" customHeight="1" x14ac:dyDescent="0.25">
      <c r="A37" s="81" t="s">
        <v>144</v>
      </c>
      <c r="B37" s="85">
        <v>0</v>
      </c>
      <c r="C37" s="125">
        <v>0</v>
      </c>
      <c r="D37" s="126">
        <f>B52-B53</f>
        <v>5.4</v>
      </c>
      <c r="E37" s="126">
        <f>B68-B69</f>
        <v>10.199999999999999</v>
      </c>
      <c r="F37" s="126">
        <f>B86-B87</f>
        <v>14</v>
      </c>
      <c r="G37" s="126">
        <f>B105-B106</f>
        <v>19</v>
      </c>
      <c r="H37" s="126">
        <f>B129-B130</f>
        <v>24</v>
      </c>
      <c r="I37" s="126">
        <f>B153-B154</f>
        <v>27</v>
      </c>
      <c r="J37" s="58">
        <f>B177-B178</f>
        <v>28</v>
      </c>
      <c r="K37" s="81"/>
    </row>
    <row r="38" spans="1:12" ht="6.95" customHeight="1" x14ac:dyDescent="0.25">
      <c r="A38" s="81"/>
      <c r="B38" s="85"/>
      <c r="C38" s="125"/>
      <c r="D38" s="126"/>
      <c r="E38" s="126"/>
      <c r="F38" s="126"/>
      <c r="G38" s="126"/>
      <c r="H38" s="126"/>
      <c r="I38" s="126"/>
      <c r="J38" s="58"/>
      <c r="K38" s="81"/>
    </row>
    <row r="39" spans="1:12" ht="18" customHeight="1" x14ac:dyDescent="0.25">
      <c r="A39" s="93" t="s">
        <v>136</v>
      </c>
      <c r="B39" s="86">
        <f>SUM(B36:B37)</f>
        <v>0</v>
      </c>
      <c r="C39" s="86">
        <f>SUM(C36:C37)</f>
        <v>0.4</v>
      </c>
      <c r="D39" s="87">
        <f t="shared" ref="D39:J39" si="6">SUM(D36:D37)</f>
        <v>5.4</v>
      </c>
      <c r="E39" s="87">
        <f t="shared" si="6"/>
        <v>10.199999999999999</v>
      </c>
      <c r="F39" s="87">
        <f t="shared" si="6"/>
        <v>14</v>
      </c>
      <c r="G39" s="87">
        <f t="shared" si="6"/>
        <v>19</v>
      </c>
      <c r="H39" s="87">
        <f t="shared" si="6"/>
        <v>24</v>
      </c>
      <c r="I39" s="87">
        <f t="shared" si="6"/>
        <v>27</v>
      </c>
      <c r="J39" s="87">
        <f t="shared" si="6"/>
        <v>28</v>
      </c>
      <c r="K39" s="78"/>
    </row>
    <row r="40" spans="1:12" ht="6.6" customHeight="1" x14ac:dyDescent="0.25">
      <c r="B40" s="60"/>
      <c r="C40" s="60"/>
      <c r="D40" s="60"/>
      <c r="E40" s="60"/>
      <c r="F40" s="60"/>
      <c r="G40" s="60"/>
      <c r="H40" s="60"/>
      <c r="I40" s="60"/>
      <c r="J40" s="60"/>
    </row>
    <row r="41" spans="1:12" ht="18" customHeight="1" x14ac:dyDescent="0.25">
      <c r="A41" s="93" t="s">
        <v>145</v>
      </c>
      <c r="B41" s="94"/>
      <c r="C41" s="94"/>
      <c r="D41" s="77"/>
      <c r="E41" s="77"/>
      <c r="F41" s="77"/>
      <c r="G41" s="77"/>
      <c r="H41" s="77"/>
      <c r="I41" s="77"/>
      <c r="J41" s="60"/>
    </row>
    <row r="42" spans="1:12" ht="6.95" customHeight="1" x14ac:dyDescent="0.25">
      <c r="A42" s="79"/>
      <c r="B42" s="80"/>
      <c r="C42" s="80"/>
      <c r="D42" s="59"/>
      <c r="E42" s="59"/>
      <c r="F42" s="59"/>
      <c r="G42" s="59"/>
      <c r="H42" s="59"/>
      <c r="I42" s="59"/>
      <c r="J42" s="60"/>
    </row>
    <row r="43" spans="1:12" ht="18" customHeight="1" x14ac:dyDescent="0.25">
      <c r="A43" s="79" t="s">
        <v>146</v>
      </c>
      <c r="B43" s="80" t="s">
        <v>147</v>
      </c>
      <c r="C43" s="80" t="s">
        <v>61</v>
      </c>
      <c r="D43" s="80" t="s">
        <v>148</v>
      </c>
      <c r="E43" s="80" t="s">
        <v>149</v>
      </c>
      <c r="F43" s="80" t="s">
        <v>150</v>
      </c>
      <c r="G43" s="80" t="s">
        <v>151</v>
      </c>
      <c r="H43" s="80" t="s">
        <v>136</v>
      </c>
      <c r="I43" s="80"/>
      <c r="J43" s="88"/>
    </row>
    <row r="44" spans="1:12" ht="18" customHeight="1" x14ac:dyDescent="0.25">
      <c r="A44" s="81" t="s">
        <v>152</v>
      </c>
      <c r="B44" s="120">
        <v>1</v>
      </c>
      <c r="C44" s="121">
        <v>44000</v>
      </c>
      <c r="D44" s="121">
        <v>0</v>
      </c>
      <c r="E44" s="59">
        <f>(SUM(C44,D44)-9096.12)*0.138</f>
        <v>4816.7354400000004</v>
      </c>
      <c r="F44" s="59">
        <f>SUM(C44,D44)*0.03</f>
        <v>1320</v>
      </c>
      <c r="G44" s="121">
        <v>1000</v>
      </c>
      <c r="H44" s="59">
        <f>B44*SUM(C44:G44)</f>
        <v>51136.735440000004</v>
      </c>
      <c r="I44" s="59"/>
      <c r="J44" s="60"/>
    </row>
    <row r="45" spans="1:12" ht="18" customHeight="1" x14ac:dyDescent="0.25">
      <c r="A45" s="81" t="s">
        <v>153</v>
      </c>
      <c r="B45" s="120">
        <v>1</v>
      </c>
      <c r="C45" s="121">
        <v>66000</v>
      </c>
      <c r="D45" s="121">
        <v>0</v>
      </c>
      <c r="E45" s="59">
        <f t="shared" ref="E45:E48" si="7">(SUM(C45,D45)-9096.12)*0.138</f>
        <v>7852.7354400000004</v>
      </c>
      <c r="F45" s="59">
        <f t="shared" ref="F45:F48" si="8">SUM(C45,D45)*0.03</f>
        <v>1980</v>
      </c>
      <c r="G45" s="121">
        <v>1000</v>
      </c>
      <c r="H45" s="59">
        <f t="shared" ref="H45:H48" si="9">B45*SUM(C45:G45)</f>
        <v>76832.735440000004</v>
      </c>
      <c r="I45" s="59"/>
      <c r="J45" s="60"/>
    </row>
    <row r="46" spans="1:12" ht="18" customHeight="1" x14ac:dyDescent="0.25">
      <c r="A46" s="81" t="s">
        <v>154</v>
      </c>
      <c r="B46" s="120">
        <v>1</v>
      </c>
      <c r="C46" s="121">
        <v>32000</v>
      </c>
      <c r="D46" s="121">
        <f>C46*0.05</f>
        <v>1600</v>
      </c>
      <c r="E46" s="59">
        <f t="shared" si="7"/>
        <v>3381.5354400000001</v>
      </c>
      <c r="F46" s="59">
        <f t="shared" si="8"/>
        <v>1008</v>
      </c>
      <c r="G46" s="121">
        <v>1000</v>
      </c>
      <c r="H46" s="59">
        <f t="shared" si="9"/>
        <v>38989.53544</v>
      </c>
      <c r="I46" s="59"/>
      <c r="J46" s="60"/>
    </row>
    <row r="47" spans="1:12" ht="18" customHeight="1" x14ac:dyDescent="0.25">
      <c r="A47" s="81" t="s">
        <v>155</v>
      </c>
      <c r="B47" s="120">
        <v>1</v>
      </c>
      <c r="C47" s="121">
        <v>32000</v>
      </c>
      <c r="D47" s="121">
        <v>5000</v>
      </c>
      <c r="E47" s="59">
        <f t="shared" si="7"/>
        <v>3850.7354399999999</v>
      </c>
      <c r="F47" s="59">
        <f t="shared" si="8"/>
        <v>1110</v>
      </c>
      <c r="G47" s="121">
        <v>1000</v>
      </c>
      <c r="H47" s="59">
        <f t="shared" si="9"/>
        <v>42960.735439999997</v>
      </c>
      <c r="I47" s="59"/>
      <c r="J47" s="60"/>
    </row>
    <row r="48" spans="1:12" ht="18" customHeight="1" x14ac:dyDescent="0.25">
      <c r="A48" s="81" t="s">
        <v>156</v>
      </c>
      <c r="B48" s="120">
        <v>1</v>
      </c>
      <c r="C48" s="121">
        <v>29000</v>
      </c>
      <c r="D48" s="121">
        <f>C48*0.05</f>
        <v>1450</v>
      </c>
      <c r="E48" s="59">
        <f t="shared" si="7"/>
        <v>2946.8354399999998</v>
      </c>
      <c r="F48" s="59">
        <f t="shared" si="8"/>
        <v>913.5</v>
      </c>
      <c r="G48" s="121">
        <v>1000</v>
      </c>
      <c r="H48" s="59">
        <f t="shared" si="9"/>
        <v>35310.335440000003</v>
      </c>
      <c r="I48" s="59"/>
      <c r="J48" s="60"/>
    </row>
    <row r="49" spans="1:10" ht="18" customHeight="1" x14ac:dyDescent="0.25">
      <c r="A49" s="81" t="s">
        <v>157</v>
      </c>
      <c r="B49" s="120">
        <v>0.2</v>
      </c>
      <c r="C49" s="121">
        <v>29000</v>
      </c>
      <c r="D49" s="121">
        <f t="shared" ref="D49:D50" si="10">C49*0.05</f>
        <v>1450</v>
      </c>
      <c r="E49" s="59">
        <v>0</v>
      </c>
      <c r="F49" s="59">
        <v>0</v>
      </c>
      <c r="G49" s="121">
        <v>1000</v>
      </c>
      <c r="H49" s="59">
        <f>(B49*SUM(C49:D49))+G49</f>
        <v>7090</v>
      </c>
      <c r="I49" s="59"/>
      <c r="J49" s="60"/>
    </row>
    <row r="50" spans="1:10" ht="18" customHeight="1" x14ac:dyDescent="0.25">
      <c r="A50" s="81" t="s">
        <v>158</v>
      </c>
      <c r="B50" s="120">
        <v>0.2</v>
      </c>
      <c r="C50" s="121">
        <v>29000</v>
      </c>
      <c r="D50" s="121">
        <f t="shared" si="10"/>
        <v>1450</v>
      </c>
      <c r="E50" s="59">
        <v>0</v>
      </c>
      <c r="F50" s="59">
        <v>0</v>
      </c>
      <c r="G50" s="121">
        <v>1000</v>
      </c>
      <c r="H50" s="59">
        <f>(B50*SUM(C50:D50))+G50</f>
        <v>7090</v>
      </c>
      <c r="I50" s="59"/>
      <c r="J50" s="60"/>
    </row>
    <row r="51" spans="1:10" ht="6.95" customHeight="1" x14ac:dyDescent="0.25">
      <c r="A51" s="81"/>
      <c r="B51" s="82"/>
      <c r="C51" s="82"/>
      <c r="D51" s="59"/>
      <c r="E51" s="59"/>
      <c r="F51" s="59"/>
      <c r="G51" s="59"/>
      <c r="H51" s="59"/>
      <c r="I51" s="59"/>
      <c r="J51" s="60"/>
    </row>
    <row r="52" spans="1:10" ht="18" customHeight="1" x14ac:dyDescent="0.25">
      <c r="A52" s="95"/>
      <c r="B52" s="89">
        <f>SUM(B44:B50)</f>
        <v>5.4</v>
      </c>
      <c r="C52" s="61" t="s">
        <v>159</v>
      </c>
      <c r="D52" s="62"/>
      <c r="E52" s="62"/>
      <c r="F52" s="62"/>
      <c r="G52" s="61" t="s">
        <v>160</v>
      </c>
      <c r="H52" s="61">
        <f>SUM(H44:H50)</f>
        <v>259410.0772</v>
      </c>
      <c r="I52" s="61"/>
      <c r="J52" s="88"/>
    </row>
    <row r="53" spans="1:10" ht="18" customHeight="1" x14ac:dyDescent="0.25">
      <c r="A53" s="95"/>
      <c r="B53" s="90">
        <f>SUMIFS(B44:B50,A44:A50,"*talent*")</f>
        <v>0</v>
      </c>
      <c r="C53" s="62" t="s">
        <v>147</v>
      </c>
      <c r="D53" s="62"/>
      <c r="E53" s="62"/>
      <c r="F53" s="62"/>
      <c r="G53" s="61"/>
      <c r="H53" s="61"/>
      <c r="I53" s="61"/>
      <c r="J53" s="88"/>
    </row>
    <row r="54" spans="1:10" ht="6.6" customHeight="1" x14ac:dyDescent="0.25">
      <c r="B54" s="60"/>
      <c r="C54" s="60"/>
      <c r="D54" s="60"/>
      <c r="E54" s="60"/>
      <c r="F54" s="60"/>
      <c r="G54" s="60"/>
      <c r="H54" s="60"/>
      <c r="I54" s="60"/>
      <c r="J54" s="60"/>
    </row>
    <row r="55" spans="1:10" ht="18" customHeight="1" x14ac:dyDescent="0.25">
      <c r="A55" s="95" t="s">
        <v>161</v>
      </c>
      <c r="B55" s="61"/>
      <c r="C55" s="61"/>
      <c r="D55" s="62"/>
      <c r="E55" s="62"/>
      <c r="F55" s="62"/>
      <c r="G55" s="62"/>
      <c r="H55" s="62"/>
      <c r="I55" s="62"/>
      <c r="J55" s="60"/>
    </row>
    <row r="56" spans="1:10" ht="6.95" customHeight="1" x14ac:dyDescent="0.25">
      <c r="A56" s="79"/>
      <c r="B56" s="80"/>
      <c r="C56" s="80"/>
      <c r="D56" s="59"/>
      <c r="E56" s="59"/>
      <c r="F56" s="59"/>
      <c r="G56" s="59"/>
      <c r="H56" s="59"/>
      <c r="I56" s="59"/>
      <c r="J56" s="60"/>
    </row>
    <row r="57" spans="1:10" ht="18" customHeight="1" x14ac:dyDescent="0.25">
      <c r="A57" s="79" t="s">
        <v>146</v>
      </c>
      <c r="B57" s="80" t="s">
        <v>147</v>
      </c>
      <c r="C57" s="80" t="s">
        <v>61</v>
      </c>
      <c r="D57" s="80" t="s">
        <v>148</v>
      </c>
      <c r="E57" s="80" t="s">
        <v>149</v>
      </c>
      <c r="F57" s="80" t="s">
        <v>150</v>
      </c>
      <c r="G57" s="80" t="s">
        <v>151</v>
      </c>
      <c r="H57" s="80" t="s">
        <v>136</v>
      </c>
      <c r="I57" s="80"/>
      <c r="J57" s="88"/>
    </row>
    <row r="58" spans="1:10" ht="18" customHeight="1" x14ac:dyDescent="0.25">
      <c r="A58" s="81" t="s">
        <v>152</v>
      </c>
      <c r="B58" s="120">
        <v>1</v>
      </c>
      <c r="C58" s="121">
        <v>47000</v>
      </c>
      <c r="D58" s="59">
        <v>0</v>
      </c>
      <c r="E58" s="59">
        <f>(SUM(C58,D58)-9096.12)*0.138</f>
        <v>5230.7354400000004</v>
      </c>
      <c r="F58" s="59">
        <f>SUM(C58,D58)*0.03</f>
        <v>1410</v>
      </c>
      <c r="G58" s="121">
        <v>1100</v>
      </c>
      <c r="H58" s="59">
        <f>B58*SUM(C58:G58)</f>
        <v>54740.735440000004</v>
      </c>
      <c r="I58" s="59"/>
      <c r="J58" s="60"/>
    </row>
    <row r="59" spans="1:10" ht="18" customHeight="1" x14ac:dyDescent="0.25">
      <c r="A59" s="81" t="s">
        <v>153</v>
      </c>
      <c r="B59" s="120">
        <v>1</v>
      </c>
      <c r="C59" s="121">
        <v>69000</v>
      </c>
      <c r="D59" s="59">
        <v>0</v>
      </c>
      <c r="E59" s="59">
        <f t="shared" ref="E59:E64" si="11">(SUM(C59,D59)-9096.12)*0.138</f>
        <v>8266.7354400000004</v>
      </c>
      <c r="F59" s="59">
        <f t="shared" ref="F59:F64" si="12">SUM(C59,D59)*0.03</f>
        <v>2070</v>
      </c>
      <c r="G59" s="121">
        <v>1100</v>
      </c>
      <c r="H59" s="59">
        <f t="shared" ref="H59:H66" si="13">B59*SUM(C59:G59)</f>
        <v>80436.735440000004</v>
      </c>
      <c r="I59" s="59"/>
      <c r="J59" s="60"/>
    </row>
    <row r="60" spans="1:10" ht="18" customHeight="1" x14ac:dyDescent="0.25">
      <c r="A60" s="81" t="s">
        <v>154</v>
      </c>
      <c r="B60" s="120">
        <v>1</v>
      </c>
      <c r="C60" s="121">
        <v>34000</v>
      </c>
      <c r="D60" s="59">
        <f>C60*0.05</f>
        <v>1700</v>
      </c>
      <c r="E60" s="59">
        <f t="shared" si="11"/>
        <v>3671.3354399999998</v>
      </c>
      <c r="F60" s="59">
        <f t="shared" si="12"/>
        <v>1071</v>
      </c>
      <c r="G60" s="121">
        <v>1100</v>
      </c>
      <c r="H60" s="59">
        <f>B60*SUM(C60:G60)</f>
        <v>41542.335440000003</v>
      </c>
      <c r="I60" s="59"/>
      <c r="J60" s="60"/>
    </row>
    <row r="61" spans="1:10" ht="18" customHeight="1" x14ac:dyDescent="0.25">
      <c r="A61" s="81" t="s">
        <v>155</v>
      </c>
      <c r="B61" s="120">
        <v>1</v>
      </c>
      <c r="C61" s="121">
        <v>34000</v>
      </c>
      <c r="D61" s="59">
        <f>C61*0.05</f>
        <v>1700</v>
      </c>
      <c r="E61" s="59">
        <f t="shared" si="11"/>
        <v>3671.3354399999998</v>
      </c>
      <c r="F61" s="59">
        <f t="shared" si="12"/>
        <v>1071</v>
      </c>
      <c r="G61" s="121">
        <v>1100</v>
      </c>
      <c r="H61" s="59">
        <f t="shared" si="13"/>
        <v>41542.335440000003</v>
      </c>
      <c r="I61" s="59"/>
      <c r="J61" s="60"/>
    </row>
    <row r="62" spans="1:10" ht="18" customHeight="1" x14ac:dyDescent="0.25">
      <c r="A62" s="81" t="s">
        <v>156</v>
      </c>
      <c r="B62" s="120">
        <v>3</v>
      </c>
      <c r="C62" s="121">
        <v>31000</v>
      </c>
      <c r="D62" s="59">
        <v>5000</v>
      </c>
      <c r="E62" s="59">
        <f t="shared" si="11"/>
        <v>3712.7354399999999</v>
      </c>
      <c r="F62" s="59">
        <f t="shared" si="12"/>
        <v>1080</v>
      </c>
      <c r="G62" s="121">
        <v>1100</v>
      </c>
      <c r="H62" s="59">
        <f t="shared" si="13"/>
        <v>125678.20632</v>
      </c>
      <c r="I62" s="59"/>
      <c r="J62" s="60"/>
    </row>
    <row r="63" spans="1:10" ht="18" customHeight="1" x14ac:dyDescent="0.25">
      <c r="A63" s="81" t="s">
        <v>157</v>
      </c>
      <c r="B63" s="120">
        <v>1</v>
      </c>
      <c r="C63" s="121">
        <v>31000</v>
      </c>
      <c r="D63" s="59">
        <f>C63*0.05</f>
        <v>1550</v>
      </c>
      <c r="E63" s="59">
        <f t="shared" si="11"/>
        <v>3236.63544</v>
      </c>
      <c r="F63" s="59">
        <f t="shared" si="12"/>
        <v>976.5</v>
      </c>
      <c r="G63" s="121">
        <v>1100</v>
      </c>
      <c r="H63" s="59">
        <f t="shared" si="13"/>
        <v>37863.135439999998</v>
      </c>
      <c r="I63" s="59"/>
      <c r="J63" s="60"/>
    </row>
    <row r="64" spans="1:10" ht="18" customHeight="1" x14ac:dyDescent="0.25">
      <c r="A64" s="81" t="s">
        <v>158</v>
      </c>
      <c r="B64" s="120">
        <v>1</v>
      </c>
      <c r="C64" s="121">
        <v>31000</v>
      </c>
      <c r="D64" s="59">
        <f t="shared" ref="D64:D66" si="14">C64*0.05</f>
        <v>1550</v>
      </c>
      <c r="E64" s="59">
        <f t="shared" si="11"/>
        <v>3236.63544</v>
      </c>
      <c r="F64" s="59">
        <f t="shared" si="12"/>
        <v>976.5</v>
      </c>
      <c r="G64" s="121">
        <v>1100</v>
      </c>
      <c r="H64" s="59">
        <f t="shared" si="13"/>
        <v>37863.135439999998</v>
      </c>
      <c r="I64" s="59"/>
      <c r="J64" s="60"/>
    </row>
    <row r="65" spans="1:10" ht="18" customHeight="1" x14ac:dyDescent="0.25">
      <c r="A65" s="81" t="s">
        <v>162</v>
      </c>
      <c r="B65" s="120">
        <v>0.2</v>
      </c>
      <c r="C65" s="121">
        <v>24000</v>
      </c>
      <c r="D65" s="59">
        <f t="shared" si="14"/>
        <v>1200</v>
      </c>
      <c r="E65" s="59">
        <v>0</v>
      </c>
      <c r="F65" s="59">
        <v>0</v>
      </c>
      <c r="G65" s="121">
        <v>1100</v>
      </c>
      <c r="H65" s="59">
        <f>(B65*SUM(C65:D65))+G65</f>
        <v>6140</v>
      </c>
      <c r="I65" s="59"/>
      <c r="J65" s="60"/>
    </row>
    <row r="66" spans="1:10" ht="18" customHeight="1" x14ac:dyDescent="0.25">
      <c r="A66" s="81" t="s">
        <v>163</v>
      </c>
      <c r="B66" s="120">
        <v>1</v>
      </c>
      <c r="C66" s="121">
        <v>24000</v>
      </c>
      <c r="D66" s="59">
        <f t="shared" si="14"/>
        <v>1200</v>
      </c>
      <c r="E66" s="59">
        <f t="shared" ref="E66" si="15">(SUM(C66,D66)-9096.12)*0.138</f>
        <v>2222.3354400000003</v>
      </c>
      <c r="F66" s="59">
        <f t="shared" ref="F66" si="16">SUM(C66,D66)*0.03</f>
        <v>756</v>
      </c>
      <c r="G66" s="121">
        <v>1100</v>
      </c>
      <c r="H66" s="59">
        <f t="shared" si="13"/>
        <v>29278.335439999999</v>
      </c>
      <c r="I66" s="59"/>
      <c r="J66" s="60"/>
    </row>
    <row r="67" spans="1:10" ht="6.95" customHeight="1" x14ac:dyDescent="0.25">
      <c r="A67" s="81"/>
      <c r="B67" s="82"/>
      <c r="C67" s="82"/>
      <c r="D67" s="59"/>
      <c r="E67" s="59"/>
      <c r="F67" s="59"/>
      <c r="G67" s="59"/>
      <c r="H67" s="59"/>
      <c r="I67" s="59"/>
      <c r="J67" s="60"/>
    </row>
    <row r="68" spans="1:10" ht="18" customHeight="1" x14ac:dyDescent="0.25">
      <c r="A68" s="95"/>
      <c r="B68" s="89">
        <f>SUM(B58:B66)</f>
        <v>10.199999999999999</v>
      </c>
      <c r="C68" s="61" t="s">
        <v>159</v>
      </c>
      <c r="D68" s="62"/>
      <c r="E68" s="62"/>
      <c r="F68" s="62"/>
      <c r="G68" s="61" t="s">
        <v>160</v>
      </c>
      <c r="H68" s="61">
        <f>SUM(H58:H66)</f>
        <v>455084.95439999999</v>
      </c>
      <c r="I68" s="61"/>
      <c r="J68" s="88"/>
    </row>
    <row r="69" spans="1:10" ht="18" customHeight="1" x14ac:dyDescent="0.25">
      <c r="A69" s="95"/>
      <c r="B69" s="90">
        <f>SUMIFS(B58:B66,A58:A66,"*talent*")</f>
        <v>0</v>
      </c>
      <c r="C69" s="62" t="s">
        <v>147</v>
      </c>
      <c r="D69" s="62"/>
      <c r="E69" s="62"/>
      <c r="F69" s="62"/>
      <c r="G69" s="61"/>
      <c r="H69" s="61"/>
      <c r="I69" s="61"/>
      <c r="J69" s="88"/>
    </row>
    <row r="70" spans="1:10" ht="6.6" customHeight="1" x14ac:dyDescent="0.25">
      <c r="B70" s="60"/>
      <c r="C70" s="60"/>
      <c r="D70" s="60"/>
      <c r="E70" s="60"/>
      <c r="F70" s="60"/>
      <c r="G70" s="60"/>
      <c r="H70" s="60"/>
      <c r="I70" s="60"/>
      <c r="J70" s="60"/>
    </row>
    <row r="71" spans="1:10" ht="18" customHeight="1" x14ac:dyDescent="0.25">
      <c r="A71" s="95" t="s">
        <v>164</v>
      </c>
      <c r="B71" s="61"/>
      <c r="C71" s="61"/>
      <c r="D71" s="62"/>
      <c r="E71" s="62"/>
      <c r="F71" s="62"/>
      <c r="G71" s="62"/>
      <c r="H71" s="62"/>
      <c r="I71" s="62"/>
      <c r="J71" s="60"/>
    </row>
    <row r="72" spans="1:10" ht="6.95" customHeight="1" x14ac:dyDescent="0.25">
      <c r="A72" s="79"/>
      <c r="B72" s="80"/>
      <c r="C72" s="80"/>
      <c r="D72" s="59"/>
      <c r="E72" s="59"/>
      <c r="F72" s="59"/>
      <c r="G72" s="59"/>
      <c r="H72" s="59"/>
      <c r="I72" s="59"/>
      <c r="J72" s="60"/>
    </row>
    <row r="73" spans="1:10" ht="18" customHeight="1" x14ac:dyDescent="0.25">
      <c r="A73" s="79" t="s">
        <v>146</v>
      </c>
      <c r="B73" s="80" t="s">
        <v>147</v>
      </c>
      <c r="C73" s="80" t="s">
        <v>61</v>
      </c>
      <c r="D73" s="80" t="s">
        <v>148</v>
      </c>
      <c r="E73" s="80" t="s">
        <v>149</v>
      </c>
      <c r="F73" s="80" t="s">
        <v>150</v>
      </c>
      <c r="G73" s="80" t="s">
        <v>151</v>
      </c>
      <c r="H73" s="80" t="s">
        <v>136</v>
      </c>
      <c r="I73" s="80"/>
      <c r="J73" s="88"/>
    </row>
    <row r="74" spans="1:10" ht="18" customHeight="1" x14ac:dyDescent="0.25">
      <c r="A74" s="81" t="s">
        <v>152</v>
      </c>
      <c r="B74" s="126">
        <v>1</v>
      </c>
      <c r="C74" s="123">
        <v>47000</v>
      </c>
      <c r="D74" s="59">
        <v>0</v>
      </c>
      <c r="E74" s="59">
        <f>(SUM(C74,D74)-9096.12)*0.138</f>
        <v>5230.7354400000004</v>
      </c>
      <c r="F74" s="59">
        <f>SUM(C74,D74)*0.03</f>
        <v>1410</v>
      </c>
      <c r="G74" s="121">
        <v>1200</v>
      </c>
      <c r="H74" s="59">
        <f>B74*SUM(C74:G74)</f>
        <v>54840.735440000004</v>
      </c>
      <c r="I74" s="59"/>
      <c r="J74" s="60"/>
    </row>
    <row r="75" spans="1:10" ht="18" customHeight="1" x14ac:dyDescent="0.25">
      <c r="A75" s="81" t="s">
        <v>153</v>
      </c>
      <c r="B75" s="126">
        <v>1</v>
      </c>
      <c r="C75" s="123">
        <v>69000</v>
      </c>
      <c r="D75" s="59">
        <v>0</v>
      </c>
      <c r="E75" s="59">
        <f t="shared" ref="E75:E84" si="17">(SUM(C75,D75)-9096.12)*0.138</f>
        <v>8266.7354400000004</v>
      </c>
      <c r="F75" s="59">
        <f t="shared" ref="F75:F84" si="18">SUM(C75,D75)*0.03</f>
        <v>2070</v>
      </c>
      <c r="G75" s="121">
        <v>1200</v>
      </c>
      <c r="H75" s="59">
        <f t="shared" ref="H75" si="19">B75*SUM(C75:G75)</f>
        <v>80536.735440000004</v>
      </c>
      <c r="I75" s="59"/>
      <c r="J75" s="60"/>
    </row>
    <row r="76" spans="1:10" ht="18" customHeight="1" x14ac:dyDescent="0.25">
      <c r="A76" s="81" t="s">
        <v>154</v>
      </c>
      <c r="B76" s="126">
        <v>1</v>
      </c>
      <c r="C76" s="123">
        <v>34000</v>
      </c>
      <c r="D76" s="59">
        <f>C76*0.05</f>
        <v>1700</v>
      </c>
      <c r="E76" s="59">
        <f t="shared" si="17"/>
        <v>3671.3354399999998</v>
      </c>
      <c r="F76" s="59">
        <f t="shared" si="18"/>
        <v>1071</v>
      </c>
      <c r="G76" s="121">
        <v>1200</v>
      </c>
      <c r="H76" s="59">
        <f>B76*SUM(C76:G76)</f>
        <v>41642.335440000003</v>
      </c>
      <c r="I76" s="59"/>
      <c r="J76" s="60"/>
    </row>
    <row r="77" spans="1:10" ht="18" customHeight="1" x14ac:dyDescent="0.25">
      <c r="A77" s="81" t="s">
        <v>155</v>
      </c>
      <c r="B77" s="126">
        <v>1</v>
      </c>
      <c r="C77" s="123">
        <v>34000</v>
      </c>
      <c r="D77" s="59">
        <f>C77*0.05</f>
        <v>1700</v>
      </c>
      <c r="E77" s="59">
        <f t="shared" si="17"/>
        <v>3671.3354399999998</v>
      </c>
      <c r="F77" s="59">
        <f t="shared" si="18"/>
        <v>1071</v>
      </c>
      <c r="G77" s="121">
        <v>1200</v>
      </c>
      <c r="H77" s="59">
        <f t="shared" ref="H77:H84" si="20">B77*SUM(C77:G77)</f>
        <v>41642.335440000003</v>
      </c>
      <c r="I77" s="59"/>
      <c r="J77" s="60"/>
    </row>
    <row r="78" spans="1:10" ht="18" customHeight="1" x14ac:dyDescent="0.25">
      <c r="A78" s="81" t="s">
        <v>156</v>
      </c>
      <c r="B78" s="126">
        <v>3</v>
      </c>
      <c r="C78" s="123">
        <v>31000</v>
      </c>
      <c r="D78" s="59">
        <v>5000</v>
      </c>
      <c r="E78" s="59">
        <f t="shared" si="17"/>
        <v>3712.7354399999999</v>
      </c>
      <c r="F78" s="59">
        <f t="shared" si="18"/>
        <v>1080</v>
      </c>
      <c r="G78" s="121">
        <v>1200</v>
      </c>
      <c r="H78" s="59">
        <f t="shared" si="20"/>
        <v>125978.20632</v>
      </c>
      <c r="I78" s="59"/>
      <c r="J78" s="60"/>
    </row>
    <row r="79" spans="1:10" ht="18" customHeight="1" x14ac:dyDescent="0.25">
      <c r="A79" s="81" t="s">
        <v>157</v>
      </c>
      <c r="B79" s="126">
        <v>1</v>
      </c>
      <c r="C79" s="123">
        <v>31000</v>
      </c>
      <c r="D79" s="59">
        <f t="shared" ref="D79:D84" si="21">C79*0.05</f>
        <v>1550</v>
      </c>
      <c r="E79" s="59">
        <f t="shared" si="17"/>
        <v>3236.63544</v>
      </c>
      <c r="F79" s="59">
        <f t="shared" si="18"/>
        <v>976.5</v>
      </c>
      <c r="G79" s="121">
        <v>1200</v>
      </c>
      <c r="H79" s="59">
        <f t="shared" si="20"/>
        <v>37963.135439999998</v>
      </c>
      <c r="I79" s="59"/>
      <c r="J79" s="60"/>
    </row>
    <row r="80" spans="1:10" ht="18" customHeight="1" x14ac:dyDescent="0.25">
      <c r="A80" s="81" t="s">
        <v>158</v>
      </c>
      <c r="B80" s="126">
        <v>1</v>
      </c>
      <c r="C80" s="123">
        <v>31000</v>
      </c>
      <c r="D80" s="59">
        <f t="shared" si="21"/>
        <v>1550</v>
      </c>
      <c r="E80" s="59">
        <f t="shared" si="17"/>
        <v>3236.63544</v>
      </c>
      <c r="F80" s="59">
        <f t="shared" si="18"/>
        <v>976.5</v>
      </c>
      <c r="G80" s="121">
        <v>1200</v>
      </c>
      <c r="H80" s="59">
        <f t="shared" si="20"/>
        <v>37963.135439999998</v>
      </c>
      <c r="I80" s="59"/>
      <c r="J80" s="60"/>
    </row>
    <row r="81" spans="1:10" ht="18" customHeight="1" x14ac:dyDescent="0.25">
      <c r="A81" s="81" t="s">
        <v>165</v>
      </c>
      <c r="B81" s="126">
        <v>1</v>
      </c>
      <c r="C81" s="123">
        <v>24000</v>
      </c>
      <c r="D81" s="59">
        <f t="shared" si="21"/>
        <v>1200</v>
      </c>
      <c r="E81" s="59">
        <f t="shared" si="17"/>
        <v>2222.3354400000003</v>
      </c>
      <c r="F81" s="59">
        <f t="shared" si="18"/>
        <v>756</v>
      </c>
      <c r="G81" s="121">
        <v>1200</v>
      </c>
      <c r="H81" s="59">
        <f t="shared" si="20"/>
        <v>29378.335439999999</v>
      </c>
      <c r="I81" s="59"/>
      <c r="J81" s="60"/>
    </row>
    <row r="82" spans="1:10" ht="18" customHeight="1" x14ac:dyDescent="0.25">
      <c r="A82" s="81" t="s">
        <v>166</v>
      </c>
      <c r="B82" s="126">
        <v>1</v>
      </c>
      <c r="C82" s="123">
        <v>24000</v>
      </c>
      <c r="D82" s="59">
        <f t="shared" si="21"/>
        <v>1200</v>
      </c>
      <c r="E82" s="59">
        <f t="shared" si="17"/>
        <v>2222.3354400000003</v>
      </c>
      <c r="F82" s="59">
        <f t="shared" si="18"/>
        <v>756</v>
      </c>
      <c r="G82" s="121">
        <v>1200</v>
      </c>
      <c r="H82" s="59">
        <f t="shared" si="20"/>
        <v>29378.335439999999</v>
      </c>
      <c r="I82" s="59"/>
      <c r="J82" s="60"/>
    </row>
    <row r="83" spans="1:10" ht="18" customHeight="1" x14ac:dyDescent="0.25">
      <c r="A83" s="81" t="s">
        <v>167</v>
      </c>
      <c r="B83" s="126">
        <v>2</v>
      </c>
      <c r="C83" s="123">
        <v>24000</v>
      </c>
      <c r="D83" s="59">
        <v>5000</v>
      </c>
      <c r="E83" s="59">
        <f t="shared" si="17"/>
        <v>2746.7354399999999</v>
      </c>
      <c r="F83" s="59">
        <f t="shared" si="18"/>
        <v>870</v>
      </c>
      <c r="G83" s="121">
        <v>1200</v>
      </c>
      <c r="H83" s="59">
        <f t="shared" si="20"/>
        <v>67633.470880000008</v>
      </c>
      <c r="I83" s="59"/>
      <c r="J83" s="60"/>
    </row>
    <row r="84" spans="1:10" ht="18" customHeight="1" x14ac:dyDescent="0.25">
      <c r="A84" s="81" t="s">
        <v>168</v>
      </c>
      <c r="B84" s="126">
        <v>1</v>
      </c>
      <c r="C84" s="123">
        <v>24000</v>
      </c>
      <c r="D84" s="59">
        <f t="shared" si="21"/>
        <v>1200</v>
      </c>
      <c r="E84" s="59">
        <f t="shared" si="17"/>
        <v>2222.3354400000003</v>
      </c>
      <c r="F84" s="59">
        <f t="shared" si="18"/>
        <v>756</v>
      </c>
      <c r="G84" s="121">
        <v>1200</v>
      </c>
      <c r="H84" s="59">
        <f t="shared" si="20"/>
        <v>29378.335439999999</v>
      </c>
      <c r="I84" s="59"/>
      <c r="J84" s="60"/>
    </row>
    <row r="85" spans="1:10" ht="6.95" customHeight="1" x14ac:dyDescent="0.25">
      <c r="A85" s="81"/>
      <c r="B85" s="82"/>
      <c r="C85" s="82"/>
      <c r="D85" s="59"/>
      <c r="E85" s="59"/>
      <c r="F85" s="59"/>
      <c r="G85" s="59"/>
      <c r="H85" s="59"/>
      <c r="I85" s="59"/>
      <c r="J85" s="60"/>
    </row>
    <row r="86" spans="1:10" ht="18" customHeight="1" x14ac:dyDescent="0.25">
      <c r="A86" s="95"/>
      <c r="B86" s="89">
        <f>SUM(B74:B84)</f>
        <v>14</v>
      </c>
      <c r="C86" s="61" t="s">
        <v>159</v>
      </c>
      <c r="D86" s="62"/>
      <c r="E86" s="62"/>
      <c r="F86" s="62"/>
      <c r="G86" s="61" t="s">
        <v>160</v>
      </c>
      <c r="H86" s="61">
        <f>SUM(H74:H84)</f>
        <v>576335.09616000007</v>
      </c>
      <c r="I86" s="61"/>
      <c r="J86" s="88"/>
    </row>
    <row r="87" spans="1:10" ht="18" customHeight="1" x14ac:dyDescent="0.25">
      <c r="A87" s="95"/>
      <c r="B87" s="90">
        <f>SUMIFS(B74:B84,A74:A84,"*talent*")</f>
        <v>0</v>
      </c>
      <c r="C87" s="62" t="s">
        <v>147</v>
      </c>
      <c r="D87" s="62"/>
      <c r="E87" s="62"/>
      <c r="F87" s="62"/>
      <c r="G87" s="61"/>
      <c r="H87" s="61"/>
      <c r="I87" s="61"/>
      <c r="J87" s="88"/>
    </row>
    <row r="88" spans="1:10" ht="6.6" customHeight="1" x14ac:dyDescent="0.25">
      <c r="B88" s="60"/>
      <c r="C88" s="60"/>
      <c r="D88" s="60"/>
      <c r="E88" s="60"/>
      <c r="F88" s="60"/>
      <c r="G88" s="60"/>
      <c r="H88" s="60"/>
      <c r="I88" s="60"/>
      <c r="J88" s="60"/>
    </row>
    <row r="89" spans="1:10" ht="18" customHeight="1" x14ac:dyDescent="0.25">
      <c r="A89" s="95" t="s">
        <v>169</v>
      </c>
      <c r="B89" s="61"/>
      <c r="C89" s="61"/>
      <c r="D89" s="62"/>
      <c r="E89" s="62"/>
      <c r="F89" s="62"/>
      <c r="G89" s="62"/>
      <c r="H89" s="62"/>
      <c r="I89" s="62"/>
      <c r="J89" s="60"/>
    </row>
    <row r="90" spans="1:10" ht="6.95" customHeight="1" x14ac:dyDescent="0.25">
      <c r="A90" s="79"/>
      <c r="B90" s="80"/>
      <c r="C90" s="80"/>
      <c r="D90" s="59"/>
      <c r="E90" s="59"/>
      <c r="F90" s="59"/>
      <c r="G90" s="59"/>
      <c r="H90" s="59"/>
      <c r="I90" s="59"/>
      <c r="J90" s="60"/>
    </row>
    <row r="91" spans="1:10" ht="18" customHeight="1" x14ac:dyDescent="0.25">
      <c r="A91" s="79" t="s">
        <v>146</v>
      </c>
      <c r="B91" s="80" t="s">
        <v>147</v>
      </c>
      <c r="C91" s="80" t="s">
        <v>61</v>
      </c>
      <c r="D91" s="80" t="s">
        <v>148</v>
      </c>
      <c r="E91" s="80" t="s">
        <v>149</v>
      </c>
      <c r="F91" s="80" t="s">
        <v>150</v>
      </c>
      <c r="G91" s="80" t="s">
        <v>151</v>
      </c>
      <c r="H91" s="80" t="s">
        <v>136</v>
      </c>
      <c r="I91" s="80"/>
      <c r="J91" s="88"/>
    </row>
    <row r="92" spans="1:10" ht="18" customHeight="1" x14ac:dyDescent="0.25">
      <c r="A92" s="81" t="s">
        <v>152</v>
      </c>
      <c r="B92" s="58">
        <v>1</v>
      </c>
      <c r="C92" s="59">
        <v>50000</v>
      </c>
      <c r="D92" s="59">
        <v>0</v>
      </c>
      <c r="E92" s="59">
        <f>(SUM(C92,D92)-9096.12)*0.138</f>
        <v>5644.7354400000004</v>
      </c>
      <c r="F92" s="59">
        <f>SUM(C92,D92)*0.03</f>
        <v>1500</v>
      </c>
      <c r="G92" s="59">
        <v>1300</v>
      </c>
      <c r="H92" s="59">
        <f>B92*SUM(C92:G92)</f>
        <v>58444.735440000004</v>
      </c>
      <c r="I92" s="59"/>
      <c r="J92" s="60"/>
    </row>
    <row r="93" spans="1:10" ht="18" customHeight="1" x14ac:dyDescent="0.25">
      <c r="A93" s="81" t="s">
        <v>153</v>
      </c>
      <c r="B93" s="58">
        <v>1</v>
      </c>
      <c r="C93" s="59">
        <v>71000</v>
      </c>
      <c r="D93" s="59">
        <v>0</v>
      </c>
      <c r="E93" s="59">
        <f t="shared" ref="E93:E103" si="22">(SUM(C93,D93)-9096.12)*0.138</f>
        <v>8542.7354400000004</v>
      </c>
      <c r="F93" s="59">
        <f t="shared" ref="F93:F103" si="23">SUM(C93,D93)*0.03</f>
        <v>2130</v>
      </c>
      <c r="G93" s="59">
        <v>1300</v>
      </c>
      <c r="H93" s="59">
        <f t="shared" ref="H93:H103" si="24">B93*SUM(C93:G93)</f>
        <v>82972.735440000004</v>
      </c>
      <c r="I93" s="59"/>
      <c r="J93" s="60"/>
    </row>
    <row r="94" spans="1:10" ht="18" customHeight="1" x14ac:dyDescent="0.25">
      <c r="A94" s="81" t="s">
        <v>154</v>
      </c>
      <c r="B94" s="58">
        <v>1</v>
      </c>
      <c r="C94" s="59">
        <v>34000</v>
      </c>
      <c r="D94" s="59">
        <f>C94*0.05</f>
        <v>1700</v>
      </c>
      <c r="E94" s="59">
        <f t="shared" si="22"/>
        <v>3671.3354399999998</v>
      </c>
      <c r="F94" s="59">
        <f t="shared" si="23"/>
        <v>1071</v>
      </c>
      <c r="G94" s="59">
        <v>1300</v>
      </c>
      <c r="H94" s="59">
        <f>B94*SUM(C94:G94)</f>
        <v>41742.335440000003</v>
      </c>
      <c r="I94" s="59"/>
      <c r="J94" s="60"/>
    </row>
    <row r="95" spans="1:10" ht="18" customHeight="1" x14ac:dyDescent="0.25">
      <c r="A95" s="81" t="s">
        <v>155</v>
      </c>
      <c r="B95" s="58">
        <v>1</v>
      </c>
      <c r="C95" s="59">
        <v>34000</v>
      </c>
      <c r="D95" s="59">
        <f>C95*0.05</f>
        <v>1700</v>
      </c>
      <c r="E95" s="59">
        <f t="shared" si="22"/>
        <v>3671.3354399999998</v>
      </c>
      <c r="F95" s="59">
        <f t="shared" si="23"/>
        <v>1071</v>
      </c>
      <c r="G95" s="59">
        <v>1300</v>
      </c>
      <c r="H95" s="59">
        <f t="shared" si="24"/>
        <v>41742.335440000003</v>
      </c>
      <c r="I95" s="59"/>
      <c r="J95" s="60"/>
    </row>
    <row r="96" spans="1:10" ht="18" customHeight="1" x14ac:dyDescent="0.25">
      <c r="A96" s="81" t="s">
        <v>156</v>
      </c>
      <c r="B96" s="58">
        <v>3</v>
      </c>
      <c r="C96" s="59">
        <v>31000</v>
      </c>
      <c r="D96" s="59">
        <v>5000</v>
      </c>
      <c r="E96" s="59">
        <f t="shared" si="22"/>
        <v>3712.7354399999999</v>
      </c>
      <c r="F96" s="59">
        <f t="shared" si="23"/>
        <v>1080</v>
      </c>
      <c r="G96" s="59">
        <v>1300</v>
      </c>
      <c r="H96" s="59">
        <f t="shared" si="24"/>
        <v>126278.20632</v>
      </c>
      <c r="I96" s="59"/>
      <c r="J96" s="60"/>
    </row>
    <row r="97" spans="1:10" ht="18" customHeight="1" x14ac:dyDescent="0.25">
      <c r="A97" s="81" t="s">
        <v>157</v>
      </c>
      <c r="B97" s="58">
        <v>1</v>
      </c>
      <c r="C97" s="59">
        <v>31000</v>
      </c>
      <c r="D97" s="59">
        <f t="shared" ref="D97:D103" si="25">C97*0.05</f>
        <v>1550</v>
      </c>
      <c r="E97" s="59">
        <f t="shared" si="22"/>
        <v>3236.63544</v>
      </c>
      <c r="F97" s="59">
        <f t="shared" si="23"/>
        <v>976.5</v>
      </c>
      <c r="G97" s="59">
        <v>1300</v>
      </c>
      <c r="H97" s="59">
        <f t="shared" si="24"/>
        <v>38063.135439999998</v>
      </c>
      <c r="I97" s="59"/>
      <c r="J97" s="60"/>
    </row>
    <row r="98" spans="1:10" ht="18" customHeight="1" x14ac:dyDescent="0.25">
      <c r="A98" s="81" t="s">
        <v>158</v>
      </c>
      <c r="B98" s="58">
        <v>1</v>
      </c>
      <c r="C98" s="59">
        <v>31000</v>
      </c>
      <c r="D98" s="59">
        <f t="shared" si="25"/>
        <v>1550</v>
      </c>
      <c r="E98" s="59">
        <f t="shared" si="22"/>
        <v>3236.63544</v>
      </c>
      <c r="F98" s="59">
        <f t="shared" si="23"/>
        <v>976.5</v>
      </c>
      <c r="G98" s="59">
        <v>1300</v>
      </c>
      <c r="H98" s="59">
        <f t="shared" si="24"/>
        <v>38063.135439999998</v>
      </c>
      <c r="I98" s="59"/>
      <c r="J98" s="60"/>
    </row>
    <row r="99" spans="1:10" ht="18" customHeight="1" x14ac:dyDescent="0.25">
      <c r="A99" s="81" t="s">
        <v>165</v>
      </c>
      <c r="B99" s="58">
        <v>2</v>
      </c>
      <c r="C99" s="59">
        <v>24000</v>
      </c>
      <c r="D99" s="59">
        <f t="shared" si="25"/>
        <v>1200</v>
      </c>
      <c r="E99" s="59">
        <f t="shared" si="22"/>
        <v>2222.3354400000003</v>
      </c>
      <c r="F99" s="59">
        <f t="shared" si="23"/>
        <v>756</v>
      </c>
      <c r="G99" s="59">
        <v>1300</v>
      </c>
      <c r="H99" s="59">
        <f t="shared" si="24"/>
        <v>58956.670879999998</v>
      </c>
      <c r="I99" s="59"/>
      <c r="J99" s="60"/>
    </row>
    <row r="100" spans="1:10" ht="18" customHeight="1" x14ac:dyDescent="0.25">
      <c r="A100" s="81" t="s">
        <v>166</v>
      </c>
      <c r="B100" s="58">
        <v>2</v>
      </c>
      <c r="C100" s="59">
        <v>24000</v>
      </c>
      <c r="D100" s="59">
        <f t="shared" si="25"/>
        <v>1200</v>
      </c>
      <c r="E100" s="59">
        <f t="shared" si="22"/>
        <v>2222.3354400000003</v>
      </c>
      <c r="F100" s="59">
        <f t="shared" si="23"/>
        <v>756</v>
      </c>
      <c r="G100" s="59">
        <v>1300</v>
      </c>
      <c r="H100" s="59">
        <f t="shared" si="24"/>
        <v>58956.670879999998</v>
      </c>
      <c r="I100" s="59"/>
      <c r="J100" s="60"/>
    </row>
    <row r="101" spans="1:10" ht="18" customHeight="1" x14ac:dyDescent="0.25">
      <c r="A101" s="81" t="s">
        <v>170</v>
      </c>
      <c r="B101" s="58">
        <v>4</v>
      </c>
      <c r="C101" s="59">
        <v>24000</v>
      </c>
      <c r="D101" s="59">
        <v>5000</v>
      </c>
      <c r="E101" s="59">
        <f t="shared" si="22"/>
        <v>2746.7354399999999</v>
      </c>
      <c r="F101" s="59">
        <f t="shared" si="23"/>
        <v>870</v>
      </c>
      <c r="G101" s="59">
        <v>1300</v>
      </c>
      <c r="H101" s="59">
        <f t="shared" si="24"/>
        <v>135666.94176000002</v>
      </c>
      <c r="I101" s="59"/>
      <c r="J101" s="60"/>
    </row>
    <row r="102" spans="1:10" ht="18" customHeight="1" x14ac:dyDescent="0.25">
      <c r="A102" s="81" t="s">
        <v>171</v>
      </c>
      <c r="B102" s="58">
        <v>1</v>
      </c>
      <c r="C102" s="59">
        <v>24000</v>
      </c>
      <c r="D102" s="59">
        <f t="shared" si="25"/>
        <v>1200</v>
      </c>
      <c r="E102" s="59">
        <f t="shared" si="22"/>
        <v>2222.3354400000003</v>
      </c>
      <c r="F102" s="59">
        <f t="shared" si="23"/>
        <v>756</v>
      </c>
      <c r="G102" s="59">
        <v>1300</v>
      </c>
      <c r="H102" s="59">
        <f t="shared" si="24"/>
        <v>29478.335439999999</v>
      </c>
      <c r="I102" s="59"/>
      <c r="J102" s="60"/>
    </row>
    <row r="103" spans="1:10" ht="18" customHeight="1" x14ac:dyDescent="0.25">
      <c r="A103" s="81" t="s">
        <v>172</v>
      </c>
      <c r="B103" s="58">
        <v>1</v>
      </c>
      <c r="C103" s="59">
        <v>24000</v>
      </c>
      <c r="D103" s="59">
        <f t="shared" si="25"/>
        <v>1200</v>
      </c>
      <c r="E103" s="59">
        <f t="shared" si="22"/>
        <v>2222.3354400000003</v>
      </c>
      <c r="F103" s="59">
        <f t="shared" si="23"/>
        <v>756</v>
      </c>
      <c r="G103" s="59">
        <v>1300</v>
      </c>
      <c r="H103" s="59">
        <f t="shared" si="24"/>
        <v>29478.335439999999</v>
      </c>
      <c r="I103" s="59"/>
      <c r="J103" s="60"/>
    </row>
    <row r="104" spans="1:10" ht="6.95" customHeight="1" x14ac:dyDescent="0.25">
      <c r="A104" s="81"/>
      <c r="B104" s="82"/>
      <c r="C104" s="82"/>
      <c r="D104" s="59"/>
      <c r="E104" s="59"/>
      <c r="F104" s="59"/>
      <c r="G104" s="59"/>
      <c r="H104" s="59"/>
      <c r="I104" s="59"/>
      <c r="J104" s="60"/>
    </row>
    <row r="105" spans="1:10" ht="18" customHeight="1" x14ac:dyDescent="0.25">
      <c r="A105" s="95"/>
      <c r="B105" s="89">
        <f>SUM(B92:B103)</f>
        <v>19</v>
      </c>
      <c r="C105" s="61" t="s">
        <v>159</v>
      </c>
      <c r="D105" s="62"/>
      <c r="E105" s="62"/>
      <c r="F105" s="62"/>
      <c r="G105" s="61" t="s">
        <v>160</v>
      </c>
      <c r="H105" s="61">
        <f>SUM(H92:H103)</f>
        <v>739843.57336000004</v>
      </c>
      <c r="I105" s="61"/>
      <c r="J105" s="88"/>
    </row>
    <row r="106" spans="1:10" ht="18" customHeight="1" x14ac:dyDescent="0.25">
      <c r="A106" s="95"/>
      <c r="B106" s="90">
        <f>SUMIFS(B92:B103,A92:A103,"*talent*")</f>
        <v>0</v>
      </c>
      <c r="C106" s="62" t="s">
        <v>147</v>
      </c>
      <c r="D106" s="62"/>
      <c r="E106" s="62"/>
      <c r="F106" s="62"/>
      <c r="G106" s="61"/>
      <c r="H106" s="61"/>
      <c r="I106" s="61"/>
      <c r="J106" s="88"/>
    </row>
    <row r="107" spans="1:10" ht="6.6" customHeight="1" x14ac:dyDescent="0.25">
      <c r="B107" s="60"/>
      <c r="C107" s="60"/>
      <c r="D107" s="60"/>
      <c r="E107" s="60"/>
      <c r="F107" s="60"/>
      <c r="G107" s="60"/>
      <c r="H107" s="60"/>
      <c r="I107" s="60"/>
      <c r="J107" s="60"/>
    </row>
    <row r="108" spans="1:10" ht="18" customHeight="1" x14ac:dyDescent="0.25">
      <c r="A108" s="95" t="s">
        <v>173</v>
      </c>
      <c r="B108" s="61"/>
      <c r="C108" s="61"/>
      <c r="D108" s="62"/>
      <c r="E108" s="62"/>
      <c r="F108" s="62"/>
      <c r="G108" s="62"/>
      <c r="H108" s="62"/>
      <c r="I108" s="62"/>
      <c r="J108" s="60"/>
    </row>
    <row r="109" spans="1:10" ht="6.95" customHeight="1" x14ac:dyDescent="0.25">
      <c r="A109" s="79"/>
      <c r="B109" s="80"/>
      <c r="C109" s="80"/>
      <c r="D109" s="59"/>
      <c r="E109" s="59"/>
      <c r="F109" s="59"/>
      <c r="G109" s="59"/>
      <c r="H109" s="59"/>
      <c r="I109" s="59"/>
      <c r="J109" s="60"/>
    </row>
    <row r="110" spans="1:10" ht="18" customHeight="1" x14ac:dyDescent="0.25">
      <c r="A110" s="79" t="s">
        <v>146</v>
      </c>
      <c r="B110" s="80" t="s">
        <v>147</v>
      </c>
      <c r="C110" s="80" t="s">
        <v>61</v>
      </c>
      <c r="D110" s="80" t="s">
        <v>148</v>
      </c>
      <c r="E110" s="80" t="s">
        <v>149</v>
      </c>
      <c r="F110" s="80" t="s">
        <v>150</v>
      </c>
      <c r="G110" s="80" t="s">
        <v>151</v>
      </c>
      <c r="H110" s="80" t="s">
        <v>136</v>
      </c>
      <c r="I110" s="80"/>
      <c r="J110" s="88"/>
    </row>
    <row r="111" spans="1:10" ht="18" customHeight="1" x14ac:dyDescent="0.25">
      <c r="A111" s="81" t="s">
        <v>152</v>
      </c>
      <c r="B111" s="58">
        <v>1</v>
      </c>
      <c r="C111" s="59">
        <v>52000</v>
      </c>
      <c r="D111" s="59">
        <v>0</v>
      </c>
      <c r="E111" s="59">
        <f>(SUM(C111,D111)-9096.12)*0.138</f>
        <v>5920.7354400000004</v>
      </c>
      <c r="F111" s="59">
        <f>SUM(C111,D111)*0.03</f>
        <v>1560</v>
      </c>
      <c r="G111" s="59">
        <v>1400</v>
      </c>
      <c r="H111" s="59">
        <f>B111*SUM(C111:G111)</f>
        <v>60880.735440000004</v>
      </c>
      <c r="I111" s="59"/>
      <c r="J111" s="60"/>
    </row>
    <row r="112" spans="1:10" ht="18" customHeight="1" x14ac:dyDescent="0.25">
      <c r="A112" s="81" t="s">
        <v>153</v>
      </c>
      <c r="B112" s="58">
        <v>1</v>
      </c>
      <c r="C112" s="59">
        <v>73000</v>
      </c>
      <c r="D112" s="59">
        <v>0</v>
      </c>
      <c r="E112" s="59">
        <f t="shared" ref="E112:E127" si="26">(SUM(C112,D112)-9096.12)*0.138</f>
        <v>8818.7354400000004</v>
      </c>
      <c r="F112" s="59">
        <f t="shared" ref="F112:F127" si="27">SUM(C112,D112)*0.03</f>
        <v>2190</v>
      </c>
      <c r="G112" s="59">
        <v>1400</v>
      </c>
      <c r="H112" s="59">
        <f t="shared" ref="H112:H125" si="28">B112*SUM(C112:G112)</f>
        <v>85408.735440000004</v>
      </c>
      <c r="I112" s="59"/>
      <c r="J112" s="60"/>
    </row>
    <row r="113" spans="1:10" ht="18" customHeight="1" x14ac:dyDescent="0.25">
      <c r="A113" s="81" t="s">
        <v>154</v>
      </c>
      <c r="B113" s="58">
        <v>1</v>
      </c>
      <c r="C113" s="59">
        <v>37000</v>
      </c>
      <c r="D113" s="59">
        <f>C113*0.05</f>
        <v>1850</v>
      </c>
      <c r="E113" s="59">
        <f t="shared" si="26"/>
        <v>4106.0354399999997</v>
      </c>
      <c r="F113" s="59">
        <f t="shared" si="27"/>
        <v>1165.5</v>
      </c>
      <c r="G113" s="59">
        <v>1400</v>
      </c>
      <c r="H113" s="59">
        <f>B113*SUM(C113:G113)</f>
        <v>45521.53544</v>
      </c>
      <c r="I113" s="59"/>
      <c r="J113" s="60"/>
    </row>
    <row r="114" spans="1:10" ht="18" customHeight="1" x14ac:dyDescent="0.25">
      <c r="A114" s="81" t="s">
        <v>155</v>
      </c>
      <c r="B114" s="58">
        <v>1</v>
      </c>
      <c r="C114" s="59">
        <v>34000</v>
      </c>
      <c r="D114" s="59">
        <f>C114*0.05</f>
        <v>1700</v>
      </c>
      <c r="E114" s="59">
        <f t="shared" si="26"/>
        <v>3671.3354399999998</v>
      </c>
      <c r="F114" s="59">
        <f t="shared" si="27"/>
        <v>1071</v>
      </c>
      <c r="G114" s="59">
        <v>1400</v>
      </c>
      <c r="H114" s="59">
        <f t="shared" si="28"/>
        <v>41842.335440000003</v>
      </c>
      <c r="I114" s="59"/>
      <c r="J114" s="60"/>
    </row>
    <row r="115" spans="1:10" ht="18" customHeight="1" x14ac:dyDescent="0.25">
      <c r="A115" s="81" t="s">
        <v>156</v>
      </c>
      <c r="B115" s="58">
        <v>3</v>
      </c>
      <c r="C115" s="59">
        <v>34000</v>
      </c>
      <c r="D115" s="59">
        <v>5000</v>
      </c>
      <c r="E115" s="59">
        <f t="shared" si="26"/>
        <v>4126.7354400000004</v>
      </c>
      <c r="F115" s="59">
        <f t="shared" si="27"/>
        <v>1170</v>
      </c>
      <c r="G115" s="59">
        <v>1400</v>
      </c>
      <c r="H115" s="59">
        <f t="shared" si="28"/>
        <v>137090.20632</v>
      </c>
      <c r="I115" s="59"/>
      <c r="J115" s="60"/>
    </row>
    <row r="116" spans="1:10" ht="18" customHeight="1" x14ac:dyDescent="0.25">
      <c r="A116" s="81" t="s">
        <v>157</v>
      </c>
      <c r="B116" s="58">
        <v>1</v>
      </c>
      <c r="C116" s="59">
        <v>34000</v>
      </c>
      <c r="D116" s="59">
        <f t="shared" ref="D116:D127" si="29">C116*0.05</f>
        <v>1700</v>
      </c>
      <c r="E116" s="59">
        <f t="shared" si="26"/>
        <v>3671.3354399999998</v>
      </c>
      <c r="F116" s="59">
        <f t="shared" si="27"/>
        <v>1071</v>
      </c>
      <c r="G116" s="59">
        <v>1400</v>
      </c>
      <c r="H116" s="59">
        <f t="shared" si="28"/>
        <v>41842.335440000003</v>
      </c>
      <c r="I116" s="59"/>
      <c r="J116" s="60"/>
    </row>
    <row r="117" spans="1:10" ht="18" customHeight="1" x14ac:dyDescent="0.25">
      <c r="A117" s="81" t="s">
        <v>158</v>
      </c>
      <c r="B117" s="58">
        <v>1</v>
      </c>
      <c r="C117" s="59">
        <v>34000</v>
      </c>
      <c r="D117" s="59">
        <f t="shared" si="29"/>
        <v>1700</v>
      </c>
      <c r="E117" s="59">
        <f t="shared" si="26"/>
        <v>3671.3354399999998</v>
      </c>
      <c r="F117" s="59">
        <f t="shared" si="27"/>
        <v>1071</v>
      </c>
      <c r="G117" s="59">
        <v>1400</v>
      </c>
      <c r="H117" s="59">
        <f t="shared" si="28"/>
        <v>41842.335440000003</v>
      </c>
      <c r="I117" s="59"/>
      <c r="J117" s="60"/>
    </row>
    <row r="118" spans="1:10" ht="18" customHeight="1" x14ac:dyDescent="0.25">
      <c r="A118" s="81" t="s">
        <v>165</v>
      </c>
      <c r="B118" s="58">
        <v>2</v>
      </c>
      <c r="C118" s="59">
        <v>27000</v>
      </c>
      <c r="D118" s="59">
        <f t="shared" si="29"/>
        <v>1350</v>
      </c>
      <c r="E118" s="59">
        <f t="shared" si="26"/>
        <v>2657.0354399999997</v>
      </c>
      <c r="F118" s="59">
        <f t="shared" si="27"/>
        <v>850.5</v>
      </c>
      <c r="G118" s="59">
        <v>1400</v>
      </c>
      <c r="H118" s="59">
        <f t="shared" si="28"/>
        <v>66515.070879999999</v>
      </c>
      <c r="I118" s="59"/>
      <c r="J118" s="60"/>
    </row>
    <row r="119" spans="1:10" ht="18" customHeight="1" x14ac:dyDescent="0.25">
      <c r="A119" s="81" t="s">
        <v>166</v>
      </c>
      <c r="B119" s="58">
        <v>2</v>
      </c>
      <c r="C119" s="59">
        <v>27000</v>
      </c>
      <c r="D119" s="59">
        <f t="shared" si="29"/>
        <v>1350</v>
      </c>
      <c r="E119" s="59">
        <f t="shared" si="26"/>
        <v>2657.0354399999997</v>
      </c>
      <c r="F119" s="59">
        <f t="shared" si="27"/>
        <v>850.5</v>
      </c>
      <c r="G119" s="59">
        <v>1400</v>
      </c>
      <c r="H119" s="59">
        <f t="shared" si="28"/>
        <v>66515.070879999999</v>
      </c>
      <c r="I119" s="59"/>
      <c r="J119" s="60"/>
    </row>
    <row r="120" spans="1:10" ht="18" customHeight="1" x14ac:dyDescent="0.25">
      <c r="A120" s="81" t="s">
        <v>170</v>
      </c>
      <c r="B120" s="58">
        <v>4</v>
      </c>
      <c r="C120" s="59">
        <v>27000</v>
      </c>
      <c r="D120" s="59">
        <v>5000</v>
      </c>
      <c r="E120" s="59">
        <f t="shared" si="26"/>
        <v>3160.7354399999999</v>
      </c>
      <c r="F120" s="59">
        <f t="shared" si="27"/>
        <v>960</v>
      </c>
      <c r="G120" s="59">
        <v>1400</v>
      </c>
      <c r="H120" s="59">
        <f t="shared" si="28"/>
        <v>150082.94175999999</v>
      </c>
      <c r="I120" s="59"/>
      <c r="J120" s="60"/>
    </row>
    <row r="121" spans="1:10" ht="18" customHeight="1" x14ac:dyDescent="0.25">
      <c r="A121" s="81" t="s">
        <v>171</v>
      </c>
      <c r="B121" s="58">
        <v>1</v>
      </c>
      <c r="C121" s="59">
        <v>27000</v>
      </c>
      <c r="D121" s="59">
        <f t="shared" ref="D121:D122" si="30">C121*0.05</f>
        <v>1350</v>
      </c>
      <c r="E121" s="59">
        <f t="shared" si="26"/>
        <v>2657.0354399999997</v>
      </c>
      <c r="F121" s="59">
        <f t="shared" si="27"/>
        <v>850.5</v>
      </c>
      <c r="G121" s="59">
        <v>1400</v>
      </c>
      <c r="H121" s="59">
        <f t="shared" si="28"/>
        <v>33257.53544</v>
      </c>
      <c r="I121" s="59"/>
      <c r="J121" s="60"/>
    </row>
    <row r="122" spans="1:10" ht="18" customHeight="1" x14ac:dyDescent="0.25">
      <c r="A122" s="81" t="s">
        <v>174</v>
      </c>
      <c r="B122" s="58">
        <v>1</v>
      </c>
      <c r="C122" s="59">
        <v>27000</v>
      </c>
      <c r="D122" s="59">
        <f t="shared" si="30"/>
        <v>1350</v>
      </c>
      <c r="E122" s="59">
        <f t="shared" si="26"/>
        <v>2657.0354399999997</v>
      </c>
      <c r="F122" s="59">
        <f t="shared" si="27"/>
        <v>850.5</v>
      </c>
      <c r="G122" s="59">
        <v>1400</v>
      </c>
      <c r="H122" s="59">
        <f t="shared" si="28"/>
        <v>33257.53544</v>
      </c>
      <c r="I122" s="59"/>
      <c r="J122" s="60"/>
    </row>
    <row r="123" spans="1:10" ht="18" customHeight="1" x14ac:dyDescent="0.25">
      <c r="A123" s="81" t="s">
        <v>175</v>
      </c>
      <c r="B123" s="58">
        <v>1</v>
      </c>
      <c r="C123" s="59">
        <v>27000</v>
      </c>
      <c r="D123" s="59">
        <f t="shared" si="29"/>
        <v>1350</v>
      </c>
      <c r="E123" s="59">
        <f t="shared" si="26"/>
        <v>2657.0354399999997</v>
      </c>
      <c r="F123" s="59">
        <f t="shared" si="27"/>
        <v>850.5</v>
      </c>
      <c r="G123" s="59">
        <v>1400</v>
      </c>
      <c r="H123" s="59">
        <f t="shared" si="28"/>
        <v>33257.53544</v>
      </c>
      <c r="I123" s="59"/>
      <c r="J123" s="60"/>
    </row>
    <row r="124" spans="1:10" ht="18" customHeight="1" x14ac:dyDescent="0.25">
      <c r="A124" s="81" t="s">
        <v>176</v>
      </c>
      <c r="B124" s="58">
        <v>1</v>
      </c>
      <c r="C124" s="59">
        <v>27000</v>
      </c>
      <c r="D124" s="59">
        <f t="shared" si="29"/>
        <v>1350</v>
      </c>
      <c r="E124" s="59">
        <f t="shared" si="26"/>
        <v>2657.0354399999997</v>
      </c>
      <c r="F124" s="59">
        <f t="shared" si="27"/>
        <v>850.5</v>
      </c>
      <c r="G124" s="59">
        <v>1400</v>
      </c>
      <c r="H124" s="59">
        <f t="shared" si="28"/>
        <v>33257.53544</v>
      </c>
      <c r="I124" s="59"/>
      <c r="J124" s="60"/>
    </row>
    <row r="125" spans="1:10" ht="18" customHeight="1" x14ac:dyDescent="0.25">
      <c r="A125" s="81" t="s">
        <v>177</v>
      </c>
      <c r="B125" s="58">
        <v>1</v>
      </c>
      <c r="C125" s="59">
        <v>24000</v>
      </c>
      <c r="D125" s="59">
        <v>5000</v>
      </c>
      <c r="E125" s="59">
        <f t="shared" si="26"/>
        <v>2746.7354399999999</v>
      </c>
      <c r="F125" s="59">
        <f t="shared" si="27"/>
        <v>870</v>
      </c>
      <c r="G125" s="59">
        <v>1400</v>
      </c>
      <c r="H125" s="59">
        <f t="shared" si="28"/>
        <v>34016.735440000004</v>
      </c>
      <c r="I125" s="59"/>
      <c r="J125" s="60"/>
    </row>
    <row r="126" spans="1:10" ht="18" customHeight="1" x14ac:dyDescent="0.25">
      <c r="A126" s="81" t="s">
        <v>178</v>
      </c>
      <c r="B126" s="58">
        <v>1</v>
      </c>
      <c r="C126" s="59">
        <v>24000</v>
      </c>
      <c r="D126" s="59">
        <f t="shared" ref="D126" si="31">C126*0.05</f>
        <v>1200</v>
      </c>
      <c r="E126" s="59">
        <f t="shared" si="26"/>
        <v>2222.3354400000003</v>
      </c>
      <c r="F126" s="59">
        <f t="shared" si="27"/>
        <v>756</v>
      </c>
      <c r="G126" s="59">
        <v>1400</v>
      </c>
      <c r="H126" s="59">
        <f>B126*SUM(C126:G126)</f>
        <v>29578.335439999999</v>
      </c>
      <c r="I126" s="59"/>
      <c r="J126" s="60"/>
    </row>
    <row r="127" spans="1:10" ht="18" customHeight="1" x14ac:dyDescent="0.25">
      <c r="A127" s="81" t="s">
        <v>179</v>
      </c>
      <c r="B127" s="58">
        <v>1</v>
      </c>
      <c r="C127" s="59">
        <v>24000</v>
      </c>
      <c r="D127" s="59">
        <f t="shared" si="29"/>
        <v>1200</v>
      </c>
      <c r="E127" s="59">
        <f t="shared" si="26"/>
        <v>2222.3354400000003</v>
      </c>
      <c r="F127" s="59">
        <f t="shared" si="27"/>
        <v>756</v>
      </c>
      <c r="G127" s="59">
        <v>1400</v>
      </c>
      <c r="H127" s="59">
        <f>B127*SUM(C127:G127)</f>
        <v>29578.335439999999</v>
      </c>
      <c r="I127" s="59"/>
      <c r="J127" s="60"/>
    </row>
    <row r="128" spans="1:10" ht="6.95" customHeight="1" x14ac:dyDescent="0.25">
      <c r="A128" s="81"/>
      <c r="B128" s="82"/>
      <c r="C128" s="82"/>
      <c r="D128" s="59"/>
      <c r="E128" s="59"/>
      <c r="F128" s="59"/>
      <c r="G128" s="59"/>
      <c r="H128" s="59"/>
      <c r="I128" s="59"/>
      <c r="J128" s="60"/>
    </row>
    <row r="129" spans="1:10" ht="18" customHeight="1" x14ac:dyDescent="0.25">
      <c r="A129" s="95"/>
      <c r="B129" s="89">
        <f>SUM(B111:B127)</f>
        <v>24</v>
      </c>
      <c r="C129" s="61" t="s">
        <v>159</v>
      </c>
      <c r="D129" s="62"/>
      <c r="E129" s="62"/>
      <c r="F129" s="62"/>
      <c r="G129" s="61" t="s">
        <v>160</v>
      </c>
      <c r="H129" s="61">
        <f>SUM(H111:H127)</f>
        <v>963744.85056000005</v>
      </c>
      <c r="I129" s="61"/>
      <c r="J129" s="88"/>
    </row>
    <row r="130" spans="1:10" ht="18" customHeight="1" x14ac:dyDescent="0.25">
      <c r="A130" s="95"/>
      <c r="B130" s="90">
        <f>SUMIFS(B111:B127,A111:A127,"*talent*")</f>
        <v>0</v>
      </c>
      <c r="C130" s="62" t="s">
        <v>147</v>
      </c>
      <c r="D130" s="62"/>
      <c r="E130" s="62"/>
      <c r="F130" s="62"/>
      <c r="G130" s="61"/>
      <c r="H130" s="61"/>
      <c r="I130" s="61"/>
      <c r="J130" s="88"/>
    </row>
    <row r="131" spans="1:10" ht="6.6" customHeight="1" x14ac:dyDescent="0.25">
      <c r="B131" s="60"/>
      <c r="C131" s="60"/>
      <c r="D131" s="60"/>
      <c r="E131" s="60"/>
      <c r="F131" s="60"/>
      <c r="G131" s="60"/>
      <c r="H131" s="60"/>
      <c r="I131" s="60"/>
      <c r="J131" s="60"/>
    </row>
    <row r="132" spans="1:10" ht="18" customHeight="1" x14ac:dyDescent="0.25">
      <c r="A132" s="95" t="s">
        <v>180</v>
      </c>
      <c r="B132" s="61"/>
      <c r="C132" s="61"/>
      <c r="D132" s="62"/>
      <c r="E132" s="62"/>
      <c r="F132" s="62"/>
      <c r="G132" s="62"/>
      <c r="H132" s="62"/>
      <c r="I132" s="62"/>
      <c r="J132" s="60"/>
    </row>
    <row r="133" spans="1:10" ht="6.95" customHeight="1" x14ac:dyDescent="0.25">
      <c r="A133" s="79"/>
      <c r="B133" s="80"/>
      <c r="C133" s="80"/>
      <c r="D133" s="59"/>
      <c r="E133" s="59"/>
      <c r="F133" s="59"/>
      <c r="G133" s="59"/>
      <c r="H133" s="59"/>
      <c r="I133" s="59"/>
      <c r="J133" s="60"/>
    </row>
    <row r="134" spans="1:10" ht="18" customHeight="1" x14ac:dyDescent="0.25">
      <c r="A134" s="79" t="s">
        <v>146</v>
      </c>
      <c r="B134" s="80" t="s">
        <v>147</v>
      </c>
      <c r="C134" s="80" t="s">
        <v>61</v>
      </c>
      <c r="D134" s="80" t="s">
        <v>148</v>
      </c>
      <c r="E134" s="80" t="s">
        <v>149</v>
      </c>
      <c r="F134" s="80" t="s">
        <v>150</v>
      </c>
      <c r="G134" s="80" t="s">
        <v>151</v>
      </c>
      <c r="H134" s="80" t="s">
        <v>136</v>
      </c>
      <c r="I134" s="80"/>
      <c r="J134" s="88"/>
    </row>
    <row r="135" spans="1:10" ht="18" customHeight="1" x14ac:dyDescent="0.25">
      <c r="A135" s="81" t="s">
        <v>152</v>
      </c>
      <c r="B135" s="58">
        <v>1</v>
      </c>
      <c r="C135" s="59">
        <v>55000</v>
      </c>
      <c r="D135" s="59">
        <v>0</v>
      </c>
      <c r="E135" s="59">
        <f>(SUM(C135,D135)-9096.12)*0.138</f>
        <v>6334.7354400000004</v>
      </c>
      <c r="F135" s="59">
        <f>SUM(C135,D135)*0.03</f>
        <v>1650</v>
      </c>
      <c r="G135" s="59">
        <v>1500</v>
      </c>
      <c r="H135" s="59">
        <f>B135*SUM(C135:G135)</f>
        <v>64484.735440000004</v>
      </c>
      <c r="I135" s="59"/>
      <c r="J135" s="60"/>
    </row>
    <row r="136" spans="1:10" ht="18" customHeight="1" x14ac:dyDescent="0.25">
      <c r="A136" s="81" t="s">
        <v>153</v>
      </c>
      <c r="B136" s="58">
        <v>1</v>
      </c>
      <c r="C136" s="59">
        <v>75000</v>
      </c>
      <c r="D136" s="59">
        <v>0</v>
      </c>
      <c r="E136" s="59">
        <f t="shared" ref="E136:E151" si="32">(SUM(C136,D136)-9096.12)*0.138</f>
        <v>9094.7354400000022</v>
      </c>
      <c r="F136" s="59">
        <f t="shared" ref="F136:F151" si="33">SUM(C136,D136)*0.03</f>
        <v>2250</v>
      </c>
      <c r="G136" s="59">
        <v>1500</v>
      </c>
      <c r="H136" s="59">
        <f t="shared" ref="H136:H149" si="34">B136*SUM(C136:G136)</f>
        <v>87844.735440000004</v>
      </c>
      <c r="I136" s="59"/>
      <c r="J136" s="60"/>
    </row>
    <row r="137" spans="1:10" ht="18" customHeight="1" x14ac:dyDescent="0.25">
      <c r="A137" s="81" t="s">
        <v>154</v>
      </c>
      <c r="B137" s="58">
        <v>1</v>
      </c>
      <c r="C137" s="59">
        <v>40000</v>
      </c>
      <c r="D137" s="59">
        <f>C137*0.05</f>
        <v>2000</v>
      </c>
      <c r="E137" s="59">
        <f t="shared" si="32"/>
        <v>4540.7354400000004</v>
      </c>
      <c r="F137" s="59">
        <f t="shared" si="33"/>
        <v>1260</v>
      </c>
      <c r="G137" s="59">
        <v>1500</v>
      </c>
      <c r="H137" s="59">
        <f>B137*SUM(C137:G137)</f>
        <v>49300.735440000004</v>
      </c>
      <c r="I137" s="59"/>
      <c r="J137" s="60"/>
    </row>
    <row r="138" spans="1:10" ht="18" customHeight="1" x14ac:dyDescent="0.25">
      <c r="A138" s="81" t="s">
        <v>155</v>
      </c>
      <c r="B138" s="58">
        <v>1</v>
      </c>
      <c r="C138" s="59">
        <v>37000</v>
      </c>
      <c r="D138" s="59">
        <f>C138*0.05</f>
        <v>1850</v>
      </c>
      <c r="E138" s="59">
        <f t="shared" si="32"/>
        <v>4106.0354399999997</v>
      </c>
      <c r="F138" s="59">
        <f t="shared" si="33"/>
        <v>1165.5</v>
      </c>
      <c r="G138" s="59">
        <v>1500</v>
      </c>
      <c r="H138" s="59">
        <f t="shared" si="34"/>
        <v>45621.53544</v>
      </c>
      <c r="I138" s="59"/>
      <c r="J138" s="60"/>
    </row>
    <row r="139" spans="1:10" ht="18" customHeight="1" x14ac:dyDescent="0.25">
      <c r="A139" s="81" t="s">
        <v>156</v>
      </c>
      <c r="B139" s="58">
        <v>3</v>
      </c>
      <c r="C139" s="59">
        <v>37000</v>
      </c>
      <c r="D139" s="59">
        <v>5000</v>
      </c>
      <c r="E139" s="59">
        <f t="shared" si="32"/>
        <v>4540.7354400000004</v>
      </c>
      <c r="F139" s="59">
        <f t="shared" si="33"/>
        <v>1260</v>
      </c>
      <c r="G139" s="59">
        <v>1500</v>
      </c>
      <c r="H139" s="59">
        <f t="shared" si="34"/>
        <v>147902.20632</v>
      </c>
      <c r="I139" s="59"/>
      <c r="J139" s="60"/>
    </row>
    <row r="140" spans="1:10" ht="18" customHeight="1" x14ac:dyDescent="0.25">
      <c r="A140" s="81" t="s">
        <v>157</v>
      </c>
      <c r="B140" s="58">
        <v>1</v>
      </c>
      <c r="C140" s="59">
        <v>37000</v>
      </c>
      <c r="D140" s="59">
        <f t="shared" ref="D140:D143" si="35">C140*0.05</f>
        <v>1850</v>
      </c>
      <c r="E140" s="59">
        <f t="shared" si="32"/>
        <v>4106.0354399999997</v>
      </c>
      <c r="F140" s="59">
        <f t="shared" si="33"/>
        <v>1165.5</v>
      </c>
      <c r="G140" s="59">
        <v>1500</v>
      </c>
      <c r="H140" s="59">
        <f t="shared" si="34"/>
        <v>45621.53544</v>
      </c>
      <c r="I140" s="59"/>
      <c r="J140" s="60"/>
    </row>
    <row r="141" spans="1:10" ht="18" customHeight="1" x14ac:dyDescent="0.25">
      <c r="A141" s="81" t="s">
        <v>158</v>
      </c>
      <c r="B141" s="58">
        <v>1</v>
      </c>
      <c r="C141" s="59">
        <v>37000</v>
      </c>
      <c r="D141" s="59">
        <f t="shared" si="35"/>
        <v>1850</v>
      </c>
      <c r="E141" s="59">
        <f t="shared" si="32"/>
        <v>4106.0354399999997</v>
      </c>
      <c r="F141" s="59">
        <f t="shared" si="33"/>
        <v>1165.5</v>
      </c>
      <c r="G141" s="59">
        <v>1500</v>
      </c>
      <c r="H141" s="59">
        <f t="shared" si="34"/>
        <v>45621.53544</v>
      </c>
      <c r="I141" s="59"/>
      <c r="J141" s="60"/>
    </row>
    <row r="142" spans="1:10" ht="18" customHeight="1" x14ac:dyDescent="0.25">
      <c r="A142" s="81" t="s">
        <v>165</v>
      </c>
      <c r="B142" s="58">
        <v>2</v>
      </c>
      <c r="C142" s="59">
        <v>30000</v>
      </c>
      <c r="D142" s="59">
        <f t="shared" si="35"/>
        <v>1500</v>
      </c>
      <c r="E142" s="59">
        <f t="shared" si="32"/>
        <v>3091.7354399999999</v>
      </c>
      <c r="F142" s="59">
        <f t="shared" si="33"/>
        <v>945</v>
      </c>
      <c r="G142" s="59">
        <v>1500</v>
      </c>
      <c r="H142" s="59">
        <f t="shared" si="34"/>
        <v>74073.470879999993</v>
      </c>
      <c r="I142" s="59"/>
      <c r="J142" s="60"/>
    </row>
    <row r="143" spans="1:10" ht="18" customHeight="1" x14ac:dyDescent="0.25">
      <c r="A143" s="81" t="s">
        <v>166</v>
      </c>
      <c r="B143" s="58">
        <v>2</v>
      </c>
      <c r="C143" s="59">
        <v>30000</v>
      </c>
      <c r="D143" s="59">
        <f t="shared" si="35"/>
        <v>1500</v>
      </c>
      <c r="E143" s="59">
        <f t="shared" si="32"/>
        <v>3091.7354399999999</v>
      </c>
      <c r="F143" s="59">
        <f t="shared" si="33"/>
        <v>945</v>
      </c>
      <c r="G143" s="59">
        <v>1500</v>
      </c>
      <c r="H143" s="59">
        <f t="shared" si="34"/>
        <v>74073.470879999993</v>
      </c>
      <c r="I143" s="59"/>
      <c r="J143" s="60"/>
    </row>
    <row r="144" spans="1:10" ht="18" customHeight="1" x14ac:dyDescent="0.25">
      <c r="A144" s="81" t="s">
        <v>170</v>
      </c>
      <c r="B144" s="58">
        <v>4</v>
      </c>
      <c r="C144" s="59">
        <v>30000</v>
      </c>
      <c r="D144" s="59">
        <v>5000</v>
      </c>
      <c r="E144" s="59">
        <f t="shared" si="32"/>
        <v>3574.7354399999999</v>
      </c>
      <c r="F144" s="59">
        <f t="shared" si="33"/>
        <v>1050</v>
      </c>
      <c r="G144" s="59">
        <v>1500</v>
      </c>
      <c r="H144" s="59">
        <f t="shared" si="34"/>
        <v>164498.94175999999</v>
      </c>
      <c r="I144" s="59"/>
      <c r="J144" s="60"/>
    </row>
    <row r="145" spans="1:10" ht="18" customHeight="1" x14ac:dyDescent="0.25">
      <c r="A145" s="81" t="s">
        <v>171</v>
      </c>
      <c r="B145" s="58">
        <v>1</v>
      </c>
      <c r="C145" s="59">
        <v>30000</v>
      </c>
      <c r="D145" s="59">
        <f t="shared" ref="D145:D148" si="36">C145*0.05</f>
        <v>1500</v>
      </c>
      <c r="E145" s="59">
        <f t="shared" si="32"/>
        <v>3091.7354399999999</v>
      </c>
      <c r="F145" s="59">
        <f t="shared" si="33"/>
        <v>945</v>
      </c>
      <c r="G145" s="59">
        <v>1500</v>
      </c>
      <c r="H145" s="59">
        <f t="shared" si="34"/>
        <v>37036.735439999997</v>
      </c>
      <c r="I145" s="59"/>
      <c r="J145" s="60"/>
    </row>
    <row r="146" spans="1:10" ht="18" customHeight="1" x14ac:dyDescent="0.25">
      <c r="A146" s="81" t="s">
        <v>174</v>
      </c>
      <c r="B146" s="58">
        <v>1</v>
      </c>
      <c r="C146" s="59">
        <v>30000</v>
      </c>
      <c r="D146" s="59">
        <f t="shared" si="36"/>
        <v>1500</v>
      </c>
      <c r="E146" s="59">
        <f t="shared" si="32"/>
        <v>3091.7354399999999</v>
      </c>
      <c r="F146" s="59">
        <f t="shared" si="33"/>
        <v>945</v>
      </c>
      <c r="G146" s="59">
        <v>1500</v>
      </c>
      <c r="H146" s="59">
        <f t="shared" si="34"/>
        <v>37036.735439999997</v>
      </c>
      <c r="I146" s="59"/>
      <c r="J146" s="60"/>
    </row>
    <row r="147" spans="1:10" ht="18" customHeight="1" x14ac:dyDescent="0.25">
      <c r="A147" s="81" t="s">
        <v>181</v>
      </c>
      <c r="B147" s="58">
        <v>2</v>
      </c>
      <c r="C147" s="59">
        <v>30000</v>
      </c>
      <c r="D147" s="59">
        <f t="shared" si="36"/>
        <v>1500</v>
      </c>
      <c r="E147" s="59">
        <f t="shared" si="32"/>
        <v>3091.7354399999999</v>
      </c>
      <c r="F147" s="59">
        <f t="shared" si="33"/>
        <v>945</v>
      </c>
      <c r="G147" s="59">
        <v>1500</v>
      </c>
      <c r="H147" s="59">
        <f t="shared" si="34"/>
        <v>74073.470879999993</v>
      </c>
      <c r="I147" s="59"/>
      <c r="J147" s="60"/>
    </row>
    <row r="148" spans="1:10" ht="18" customHeight="1" x14ac:dyDescent="0.25">
      <c r="A148" s="81" t="s">
        <v>182</v>
      </c>
      <c r="B148" s="58">
        <v>2</v>
      </c>
      <c r="C148" s="59">
        <v>30000</v>
      </c>
      <c r="D148" s="59">
        <f t="shared" si="36"/>
        <v>1500</v>
      </c>
      <c r="E148" s="59">
        <f t="shared" si="32"/>
        <v>3091.7354399999999</v>
      </c>
      <c r="F148" s="59">
        <f t="shared" si="33"/>
        <v>945</v>
      </c>
      <c r="G148" s="59">
        <v>1500</v>
      </c>
      <c r="H148" s="59">
        <f t="shared" si="34"/>
        <v>74073.470879999993</v>
      </c>
      <c r="I148" s="59"/>
      <c r="J148" s="60"/>
    </row>
    <row r="149" spans="1:10" ht="18" customHeight="1" x14ac:dyDescent="0.25">
      <c r="A149" s="81" t="s">
        <v>183</v>
      </c>
      <c r="B149" s="58">
        <v>2</v>
      </c>
      <c r="C149" s="59">
        <v>27000</v>
      </c>
      <c r="D149" s="59">
        <v>5000</v>
      </c>
      <c r="E149" s="59">
        <f t="shared" si="32"/>
        <v>3160.7354399999999</v>
      </c>
      <c r="F149" s="59">
        <f t="shared" si="33"/>
        <v>960</v>
      </c>
      <c r="G149" s="59">
        <v>1500</v>
      </c>
      <c r="H149" s="59">
        <f t="shared" si="34"/>
        <v>75241.470879999993</v>
      </c>
      <c r="I149" s="59"/>
      <c r="J149" s="60"/>
    </row>
    <row r="150" spans="1:10" ht="18" customHeight="1" x14ac:dyDescent="0.25">
      <c r="A150" s="81" t="s">
        <v>184</v>
      </c>
      <c r="B150" s="58">
        <v>1</v>
      </c>
      <c r="C150" s="59">
        <v>27000</v>
      </c>
      <c r="D150" s="59">
        <f t="shared" ref="D150:D151" si="37">C150*0.05</f>
        <v>1350</v>
      </c>
      <c r="E150" s="59">
        <f t="shared" si="32"/>
        <v>2657.0354399999997</v>
      </c>
      <c r="F150" s="59">
        <f t="shared" si="33"/>
        <v>850.5</v>
      </c>
      <c r="G150" s="59">
        <v>1500</v>
      </c>
      <c r="H150" s="59">
        <f>B150*SUM(C150:G150)</f>
        <v>33357.53544</v>
      </c>
      <c r="I150" s="59"/>
      <c r="J150" s="60"/>
    </row>
    <row r="151" spans="1:10" ht="18" customHeight="1" x14ac:dyDescent="0.25">
      <c r="A151" s="81" t="s">
        <v>185</v>
      </c>
      <c r="B151" s="58">
        <v>1</v>
      </c>
      <c r="C151" s="59">
        <v>27000</v>
      </c>
      <c r="D151" s="59">
        <f t="shared" si="37"/>
        <v>1350</v>
      </c>
      <c r="E151" s="59">
        <f t="shared" si="32"/>
        <v>2657.0354399999997</v>
      </c>
      <c r="F151" s="59">
        <f t="shared" si="33"/>
        <v>850.5</v>
      </c>
      <c r="G151" s="59">
        <v>1500</v>
      </c>
      <c r="H151" s="59">
        <f>B151*SUM(C151:G151)</f>
        <v>33357.53544</v>
      </c>
      <c r="I151" s="59"/>
      <c r="J151" s="60"/>
    </row>
    <row r="152" spans="1:10" ht="6.95" customHeight="1" x14ac:dyDescent="0.25">
      <c r="A152" s="81"/>
      <c r="B152" s="82"/>
      <c r="C152" s="82"/>
      <c r="D152" s="59"/>
      <c r="E152" s="59"/>
      <c r="F152" s="59"/>
      <c r="G152" s="59"/>
      <c r="H152" s="59"/>
      <c r="I152" s="59"/>
      <c r="J152" s="60"/>
    </row>
    <row r="153" spans="1:10" ht="18" customHeight="1" x14ac:dyDescent="0.25">
      <c r="A153" s="95"/>
      <c r="B153" s="89">
        <f>SUM(B135:B151)</f>
        <v>27</v>
      </c>
      <c r="C153" s="61" t="s">
        <v>159</v>
      </c>
      <c r="D153" s="62"/>
      <c r="E153" s="62"/>
      <c r="F153" s="62"/>
      <c r="G153" s="61" t="s">
        <v>160</v>
      </c>
      <c r="H153" s="61">
        <f>SUM(H135:H151)</f>
        <v>1163219.8568800001</v>
      </c>
      <c r="I153" s="61"/>
      <c r="J153" s="88"/>
    </row>
    <row r="154" spans="1:10" ht="18" customHeight="1" x14ac:dyDescent="0.25">
      <c r="A154" s="95"/>
      <c r="B154" s="90">
        <f>SUMIFS(B135:B151,A135:A151,"*talent*")</f>
        <v>0</v>
      </c>
      <c r="C154" s="62" t="s">
        <v>147</v>
      </c>
      <c r="D154" s="62"/>
      <c r="E154" s="62"/>
      <c r="F154" s="62"/>
      <c r="G154" s="61"/>
      <c r="H154" s="61"/>
      <c r="I154" s="61"/>
      <c r="J154" s="88"/>
    </row>
    <row r="155" spans="1:10" ht="6.6" customHeight="1" x14ac:dyDescent="0.25">
      <c r="B155" s="60"/>
      <c r="C155" s="60"/>
      <c r="D155" s="60"/>
      <c r="E155" s="60"/>
      <c r="F155" s="60"/>
      <c r="G155" s="60"/>
      <c r="H155" s="60"/>
      <c r="I155" s="60"/>
      <c r="J155" s="60"/>
    </row>
    <row r="156" spans="1:10" ht="18" customHeight="1" x14ac:dyDescent="0.25">
      <c r="A156" s="95" t="s">
        <v>186</v>
      </c>
      <c r="B156" s="61"/>
      <c r="C156" s="61"/>
      <c r="D156" s="62"/>
      <c r="E156" s="62"/>
      <c r="F156" s="62"/>
      <c r="G156" s="62"/>
      <c r="H156" s="62"/>
      <c r="I156" s="62"/>
      <c r="J156" s="60"/>
    </row>
    <row r="157" spans="1:10" ht="6.95" customHeight="1" x14ac:dyDescent="0.25">
      <c r="A157" s="79"/>
      <c r="B157" s="80"/>
      <c r="C157" s="80"/>
      <c r="D157" s="59"/>
      <c r="E157" s="59"/>
      <c r="F157" s="59"/>
      <c r="G157" s="59"/>
      <c r="H157" s="59"/>
      <c r="I157" s="59"/>
      <c r="J157" s="60"/>
    </row>
    <row r="158" spans="1:10" ht="18" customHeight="1" x14ac:dyDescent="0.25">
      <c r="A158" s="79" t="s">
        <v>146</v>
      </c>
      <c r="B158" s="80" t="s">
        <v>147</v>
      </c>
      <c r="C158" s="80" t="s">
        <v>61</v>
      </c>
      <c r="D158" s="80" t="s">
        <v>148</v>
      </c>
      <c r="E158" s="80" t="s">
        <v>149</v>
      </c>
      <c r="F158" s="80" t="s">
        <v>150</v>
      </c>
      <c r="G158" s="80" t="s">
        <v>151</v>
      </c>
      <c r="H158" s="80" t="s">
        <v>136</v>
      </c>
      <c r="I158" s="80"/>
      <c r="J158" s="88"/>
    </row>
    <row r="159" spans="1:10" ht="18" customHeight="1" x14ac:dyDescent="0.25">
      <c r="A159" s="81" t="s">
        <v>152</v>
      </c>
      <c r="B159" s="58">
        <v>1</v>
      </c>
      <c r="C159" s="59">
        <v>55000</v>
      </c>
      <c r="D159" s="59">
        <v>0</v>
      </c>
      <c r="E159" s="59">
        <f>(SUM(C159,D159)-9096.12)*0.138</f>
        <v>6334.7354400000004</v>
      </c>
      <c r="F159" s="59">
        <f>SUM(C159,D159)*0.03</f>
        <v>1650</v>
      </c>
      <c r="G159" s="59">
        <v>1600</v>
      </c>
      <c r="H159" s="59">
        <f>B159*SUM(C159:G159)</f>
        <v>64584.735440000004</v>
      </c>
      <c r="I159" s="59"/>
      <c r="J159" s="60"/>
    </row>
    <row r="160" spans="1:10" ht="18" customHeight="1" x14ac:dyDescent="0.25">
      <c r="A160" s="81" t="s">
        <v>153</v>
      </c>
      <c r="B160" s="58">
        <v>1</v>
      </c>
      <c r="C160" s="59">
        <v>75000</v>
      </c>
      <c r="D160" s="59">
        <v>0</v>
      </c>
      <c r="E160" s="59">
        <f t="shared" ref="E160:E175" si="38">(SUM(C160,D160)-9096.12)*0.138</f>
        <v>9094.7354400000022</v>
      </c>
      <c r="F160" s="59">
        <f t="shared" ref="F160:F175" si="39">SUM(C160,D160)*0.03</f>
        <v>2250</v>
      </c>
      <c r="G160" s="59">
        <v>1600</v>
      </c>
      <c r="H160" s="59">
        <f t="shared" ref="H160:H173" si="40">B160*SUM(C160:G160)</f>
        <v>87944.735440000004</v>
      </c>
      <c r="I160" s="59"/>
      <c r="J160" s="60"/>
    </row>
    <row r="161" spans="1:10" ht="18" customHeight="1" x14ac:dyDescent="0.25">
      <c r="A161" s="81" t="s">
        <v>154</v>
      </c>
      <c r="B161" s="58">
        <v>1</v>
      </c>
      <c r="C161" s="59">
        <v>42000</v>
      </c>
      <c r="D161" s="59">
        <f>C161*0.05</f>
        <v>2100</v>
      </c>
      <c r="E161" s="59">
        <f t="shared" si="38"/>
        <v>4830.5354399999997</v>
      </c>
      <c r="F161" s="59">
        <f t="shared" si="39"/>
        <v>1323</v>
      </c>
      <c r="G161" s="59">
        <v>1600</v>
      </c>
      <c r="H161" s="59">
        <f>B161*SUM(C161:G161)</f>
        <v>51853.53544</v>
      </c>
      <c r="I161" s="59"/>
      <c r="J161" s="60"/>
    </row>
    <row r="162" spans="1:10" ht="18" customHeight="1" x14ac:dyDescent="0.25">
      <c r="A162" s="81" t="s">
        <v>155</v>
      </c>
      <c r="B162" s="58">
        <v>1</v>
      </c>
      <c r="C162" s="59">
        <v>40000</v>
      </c>
      <c r="D162" s="59">
        <f>C162*0.05</f>
        <v>2000</v>
      </c>
      <c r="E162" s="59">
        <f t="shared" si="38"/>
        <v>4540.7354400000004</v>
      </c>
      <c r="F162" s="59">
        <f t="shared" si="39"/>
        <v>1260</v>
      </c>
      <c r="G162" s="59">
        <v>1600</v>
      </c>
      <c r="H162" s="59">
        <f t="shared" si="40"/>
        <v>49400.735440000004</v>
      </c>
      <c r="I162" s="59"/>
      <c r="J162" s="60"/>
    </row>
    <row r="163" spans="1:10" ht="18" customHeight="1" x14ac:dyDescent="0.25">
      <c r="A163" s="81" t="s">
        <v>156</v>
      </c>
      <c r="B163" s="58">
        <v>3</v>
      </c>
      <c r="C163" s="59">
        <v>40000</v>
      </c>
      <c r="D163" s="59">
        <v>5000</v>
      </c>
      <c r="E163" s="59">
        <f t="shared" si="38"/>
        <v>4954.7354400000004</v>
      </c>
      <c r="F163" s="59">
        <f t="shared" si="39"/>
        <v>1350</v>
      </c>
      <c r="G163" s="59">
        <v>1600</v>
      </c>
      <c r="H163" s="59">
        <f t="shared" si="40"/>
        <v>158714.20632</v>
      </c>
      <c r="I163" s="59"/>
      <c r="J163" s="60"/>
    </row>
    <row r="164" spans="1:10" ht="18" customHeight="1" x14ac:dyDescent="0.25">
      <c r="A164" s="81" t="s">
        <v>157</v>
      </c>
      <c r="B164" s="58">
        <v>1</v>
      </c>
      <c r="C164" s="59">
        <v>40000</v>
      </c>
      <c r="D164" s="59">
        <f t="shared" ref="D164:D167" si="41">C164*0.05</f>
        <v>2000</v>
      </c>
      <c r="E164" s="59">
        <f t="shared" si="38"/>
        <v>4540.7354400000004</v>
      </c>
      <c r="F164" s="59">
        <f t="shared" si="39"/>
        <v>1260</v>
      </c>
      <c r="G164" s="59">
        <v>1600</v>
      </c>
      <c r="H164" s="59">
        <f t="shared" si="40"/>
        <v>49400.735440000004</v>
      </c>
      <c r="I164" s="59"/>
      <c r="J164" s="60"/>
    </row>
    <row r="165" spans="1:10" ht="18" customHeight="1" x14ac:dyDescent="0.25">
      <c r="A165" s="81" t="s">
        <v>158</v>
      </c>
      <c r="B165" s="58">
        <v>1</v>
      </c>
      <c r="C165" s="59">
        <v>40000</v>
      </c>
      <c r="D165" s="59">
        <f t="shared" si="41"/>
        <v>2000</v>
      </c>
      <c r="E165" s="59">
        <f t="shared" si="38"/>
        <v>4540.7354400000004</v>
      </c>
      <c r="F165" s="59">
        <f t="shared" si="39"/>
        <v>1260</v>
      </c>
      <c r="G165" s="59">
        <v>1600</v>
      </c>
      <c r="H165" s="59">
        <f t="shared" si="40"/>
        <v>49400.735440000004</v>
      </c>
      <c r="I165" s="59"/>
      <c r="J165" s="60"/>
    </row>
    <row r="166" spans="1:10" ht="18" customHeight="1" x14ac:dyDescent="0.25">
      <c r="A166" s="81" t="s">
        <v>165</v>
      </c>
      <c r="B166" s="58">
        <v>2</v>
      </c>
      <c r="C166" s="59">
        <v>33000</v>
      </c>
      <c r="D166" s="59">
        <f t="shared" si="41"/>
        <v>1650</v>
      </c>
      <c r="E166" s="59">
        <f t="shared" si="38"/>
        <v>3526.4354399999997</v>
      </c>
      <c r="F166" s="59">
        <f t="shared" si="39"/>
        <v>1039.5</v>
      </c>
      <c r="G166" s="59">
        <v>1600</v>
      </c>
      <c r="H166" s="59">
        <f t="shared" si="40"/>
        <v>81631.870880000002</v>
      </c>
      <c r="I166" s="59"/>
      <c r="J166" s="60"/>
    </row>
    <row r="167" spans="1:10" ht="18" customHeight="1" x14ac:dyDescent="0.25">
      <c r="A167" s="81" t="s">
        <v>166</v>
      </c>
      <c r="B167" s="58">
        <v>2</v>
      </c>
      <c r="C167" s="59">
        <v>33000</v>
      </c>
      <c r="D167" s="59">
        <f t="shared" si="41"/>
        <v>1650</v>
      </c>
      <c r="E167" s="59">
        <f t="shared" si="38"/>
        <v>3526.4354399999997</v>
      </c>
      <c r="F167" s="59">
        <f t="shared" si="39"/>
        <v>1039.5</v>
      </c>
      <c r="G167" s="59">
        <v>1600</v>
      </c>
      <c r="H167" s="59">
        <f t="shared" si="40"/>
        <v>81631.870880000002</v>
      </c>
      <c r="I167" s="59"/>
      <c r="J167" s="60"/>
    </row>
    <row r="168" spans="1:10" ht="18" customHeight="1" x14ac:dyDescent="0.25">
      <c r="A168" s="81" t="s">
        <v>170</v>
      </c>
      <c r="B168" s="58">
        <v>4</v>
      </c>
      <c r="C168" s="59">
        <v>33000</v>
      </c>
      <c r="D168" s="59">
        <v>5000</v>
      </c>
      <c r="E168" s="59">
        <f t="shared" si="38"/>
        <v>3988.7354399999999</v>
      </c>
      <c r="F168" s="59">
        <f t="shared" si="39"/>
        <v>1140</v>
      </c>
      <c r="G168" s="59">
        <v>1600</v>
      </c>
      <c r="H168" s="59">
        <f t="shared" si="40"/>
        <v>178914.94175999999</v>
      </c>
      <c r="I168" s="59"/>
      <c r="J168" s="60"/>
    </row>
    <row r="169" spans="1:10" ht="18" customHeight="1" x14ac:dyDescent="0.25">
      <c r="A169" s="81" t="s">
        <v>171</v>
      </c>
      <c r="B169" s="58">
        <v>1</v>
      </c>
      <c r="C169" s="59">
        <v>33000</v>
      </c>
      <c r="D169" s="59">
        <f t="shared" ref="D169:D172" si="42">C169*0.05</f>
        <v>1650</v>
      </c>
      <c r="E169" s="59">
        <f t="shared" si="38"/>
        <v>3526.4354399999997</v>
      </c>
      <c r="F169" s="59">
        <f t="shared" si="39"/>
        <v>1039.5</v>
      </c>
      <c r="G169" s="59">
        <v>1500</v>
      </c>
      <c r="H169" s="59">
        <f t="shared" si="40"/>
        <v>40715.935440000001</v>
      </c>
      <c r="I169" s="59"/>
      <c r="J169" s="60"/>
    </row>
    <row r="170" spans="1:10" ht="18" customHeight="1" x14ac:dyDescent="0.25">
      <c r="A170" s="81" t="s">
        <v>174</v>
      </c>
      <c r="B170" s="58">
        <v>1</v>
      </c>
      <c r="C170" s="59">
        <v>33000</v>
      </c>
      <c r="D170" s="59">
        <f t="shared" si="42"/>
        <v>1650</v>
      </c>
      <c r="E170" s="59">
        <f t="shared" si="38"/>
        <v>3526.4354399999997</v>
      </c>
      <c r="F170" s="59">
        <f t="shared" si="39"/>
        <v>1039.5</v>
      </c>
      <c r="G170" s="59">
        <v>1500</v>
      </c>
      <c r="H170" s="59">
        <f t="shared" si="40"/>
        <v>40715.935440000001</v>
      </c>
      <c r="I170" s="59"/>
      <c r="J170" s="60"/>
    </row>
    <row r="171" spans="1:10" ht="18" customHeight="1" x14ac:dyDescent="0.25">
      <c r="A171" s="81" t="s">
        <v>181</v>
      </c>
      <c r="B171" s="58">
        <v>2</v>
      </c>
      <c r="C171" s="59">
        <v>33000</v>
      </c>
      <c r="D171" s="59">
        <f t="shared" si="42"/>
        <v>1650</v>
      </c>
      <c r="E171" s="59">
        <f t="shared" si="38"/>
        <v>3526.4354399999997</v>
      </c>
      <c r="F171" s="59">
        <f t="shared" si="39"/>
        <v>1039.5</v>
      </c>
      <c r="G171" s="59">
        <v>1600</v>
      </c>
      <c r="H171" s="59">
        <f t="shared" si="40"/>
        <v>81631.870880000002</v>
      </c>
      <c r="I171" s="59"/>
      <c r="J171" s="60"/>
    </row>
    <row r="172" spans="1:10" ht="18" customHeight="1" x14ac:dyDescent="0.25">
      <c r="A172" s="81" t="s">
        <v>182</v>
      </c>
      <c r="B172" s="58">
        <v>2</v>
      </c>
      <c r="C172" s="59">
        <v>33000</v>
      </c>
      <c r="D172" s="59">
        <f t="shared" si="42"/>
        <v>1650</v>
      </c>
      <c r="E172" s="59">
        <f t="shared" si="38"/>
        <v>3526.4354399999997</v>
      </c>
      <c r="F172" s="59">
        <f t="shared" si="39"/>
        <v>1039.5</v>
      </c>
      <c r="G172" s="59">
        <v>1600</v>
      </c>
      <c r="H172" s="59">
        <f t="shared" si="40"/>
        <v>81631.870880000002</v>
      </c>
      <c r="I172" s="59"/>
      <c r="J172" s="60"/>
    </row>
    <row r="173" spans="1:10" ht="18" customHeight="1" x14ac:dyDescent="0.25">
      <c r="A173" s="81" t="s">
        <v>183</v>
      </c>
      <c r="B173" s="58">
        <v>3</v>
      </c>
      <c r="C173" s="59">
        <v>30000</v>
      </c>
      <c r="D173" s="59">
        <v>5000</v>
      </c>
      <c r="E173" s="59">
        <f t="shared" si="38"/>
        <v>3574.7354399999999</v>
      </c>
      <c r="F173" s="59">
        <f t="shared" si="39"/>
        <v>1050</v>
      </c>
      <c r="G173" s="59">
        <v>1600</v>
      </c>
      <c r="H173" s="59">
        <f t="shared" si="40"/>
        <v>123674.20632</v>
      </c>
      <c r="I173" s="59"/>
      <c r="J173" s="60"/>
    </row>
    <row r="174" spans="1:10" ht="18" customHeight="1" x14ac:dyDescent="0.25">
      <c r="A174" s="81" t="s">
        <v>184</v>
      </c>
      <c r="B174" s="58">
        <v>1</v>
      </c>
      <c r="C174" s="59">
        <v>30000</v>
      </c>
      <c r="D174" s="59">
        <f t="shared" ref="D174:D175" si="43">C174*0.05</f>
        <v>1500</v>
      </c>
      <c r="E174" s="59">
        <f t="shared" si="38"/>
        <v>3091.7354399999999</v>
      </c>
      <c r="F174" s="59">
        <f t="shared" si="39"/>
        <v>945</v>
      </c>
      <c r="G174" s="59">
        <v>1599</v>
      </c>
      <c r="H174" s="59">
        <f>B174*SUM(C174:G174)</f>
        <v>37135.735439999997</v>
      </c>
      <c r="I174" s="59"/>
      <c r="J174" s="60"/>
    </row>
    <row r="175" spans="1:10" ht="18" customHeight="1" x14ac:dyDescent="0.25">
      <c r="A175" s="81" t="s">
        <v>185</v>
      </c>
      <c r="B175" s="58">
        <v>1</v>
      </c>
      <c r="C175" s="59">
        <v>30000</v>
      </c>
      <c r="D175" s="59">
        <f t="shared" si="43"/>
        <v>1500</v>
      </c>
      <c r="E175" s="59">
        <f t="shared" si="38"/>
        <v>3091.7354399999999</v>
      </c>
      <c r="F175" s="59">
        <f t="shared" si="39"/>
        <v>945</v>
      </c>
      <c r="G175" s="59">
        <v>1600</v>
      </c>
      <c r="H175" s="59">
        <f>B175*SUM(C175:G175)</f>
        <v>37136.735439999997</v>
      </c>
      <c r="I175" s="59"/>
      <c r="J175" s="60"/>
    </row>
    <row r="176" spans="1:10" ht="6.95" customHeight="1" x14ac:dyDescent="0.25">
      <c r="A176" s="81"/>
      <c r="B176" s="82"/>
      <c r="C176" s="82"/>
      <c r="D176" s="59"/>
      <c r="E176" s="59"/>
      <c r="F176" s="59"/>
      <c r="G176" s="59"/>
      <c r="H176" s="59"/>
      <c r="I176" s="59"/>
      <c r="J176" s="60"/>
    </row>
    <row r="177" spans="1:10" ht="18" customHeight="1" x14ac:dyDescent="0.25">
      <c r="A177" s="95"/>
      <c r="B177" s="89">
        <f>SUM(B159:B175)</f>
        <v>28</v>
      </c>
      <c r="C177" s="61" t="s">
        <v>159</v>
      </c>
      <c r="D177" s="62"/>
      <c r="E177" s="62"/>
      <c r="F177" s="62"/>
      <c r="G177" s="61" t="s">
        <v>160</v>
      </c>
      <c r="H177" s="61">
        <f>SUM(H159:H175)</f>
        <v>1296120.3923200001</v>
      </c>
      <c r="I177" s="61"/>
      <c r="J177" s="88"/>
    </row>
    <row r="178" spans="1:10" ht="18" customHeight="1" x14ac:dyDescent="0.25">
      <c r="A178" s="95"/>
      <c r="B178" s="90">
        <f>SUMIFS(B159:B175,A159:A175,"*talent*")</f>
        <v>0</v>
      </c>
      <c r="C178" s="62" t="s">
        <v>147</v>
      </c>
      <c r="D178" s="62"/>
      <c r="E178" s="62"/>
      <c r="F178" s="62"/>
      <c r="G178" s="61"/>
      <c r="H178" s="61"/>
      <c r="I178" s="61"/>
      <c r="J178" s="88"/>
    </row>
  </sheetData>
  <mergeCells count="2">
    <mergeCell ref="A2:K2"/>
    <mergeCell ref="A1:K1"/>
  </mergeCells>
  <phoneticPr fontId="7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64CAD64690F546AB659545C9F4BD4F" ma:contentTypeVersion="16" ma:contentTypeDescription="Create a new document." ma:contentTypeScope="" ma:versionID="37462bc8ce0d69399046b4f8ff159be2">
  <xsd:schema xmlns:xsd="http://www.w3.org/2001/XMLSchema" xmlns:xs="http://www.w3.org/2001/XMLSchema" xmlns:p="http://schemas.microsoft.com/office/2006/metadata/properties" xmlns:ns2="cb153d66-b948-48f8-b7cb-d037f973eb46" xmlns:ns3="bdc98c15-7715-4367-a152-2ec2d08b951a" targetNamespace="http://schemas.microsoft.com/office/2006/metadata/properties" ma:root="true" ma:fieldsID="99837a534216e0ee88ef394b7374b01e" ns2:_="" ns3:_="">
    <xsd:import namespace="cb153d66-b948-48f8-b7cb-d037f973eb46"/>
    <xsd:import namespace="bdc98c15-7715-4367-a152-2ec2d08b9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53d66-b948-48f8-b7cb-d037f973e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7e0422e-bfd1-4a92-a37f-95ffda89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98c15-7715-4367-a152-2ec2d08b9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d81e3ec-d317-45e0-993a-75dcfed02d65}" ma:internalName="TaxCatchAll" ma:showField="CatchAllData" ma:web="bdc98c15-7715-4367-a152-2ec2d08b95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dc98c15-7715-4367-a152-2ec2d08b951a">
      <UserInfo>
        <DisplayName>Giorgio Broetz</DisplayName>
        <AccountId>192</AccountId>
        <AccountType/>
      </UserInfo>
    </SharedWithUsers>
    <TaxCatchAll xmlns="bdc98c15-7715-4367-a152-2ec2d08b951a" xsi:nil="true"/>
    <lcf76f155ced4ddcb4097134ff3c332f xmlns="cb153d66-b948-48f8-b7cb-d037f973eb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D98716-92B9-4702-912A-C04598BB1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53d66-b948-48f8-b7cb-d037f973eb46"/>
    <ds:schemaRef ds:uri="bdc98c15-7715-4367-a152-2ec2d08b9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F9EB4C-9C23-4F12-A206-654ED44CED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FCD6C-5888-4386-92E5-C116130B0FD2}">
  <ds:schemaRefs>
    <ds:schemaRef ds:uri="http://schemas.microsoft.com/office/2006/metadata/properties"/>
    <ds:schemaRef ds:uri="http://schemas.microsoft.com/office/infopath/2007/PartnerControls"/>
    <ds:schemaRef ds:uri="bdc98c15-7715-4367-a152-2ec2d08b951a"/>
    <ds:schemaRef ds:uri="cb153d66-b948-48f8-b7cb-d037f973eb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Dashboard</vt:lpstr>
      <vt:lpstr>Assumptions</vt:lpstr>
      <vt:lpstr>Monthly Cashflow </vt:lpstr>
      <vt:lpstr>Monthly Cashflow Worst Case</vt:lpstr>
      <vt:lpstr>Annual Summary </vt:lpstr>
      <vt:lpstr>Staffing Example</vt:lpstr>
      <vt:lpstr>'Staffing Example'!Print_Area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Mathu Jeyaloganathan</dc:creator>
  <cp:keywords/>
  <dc:description/>
  <cp:lastModifiedBy>Trishna Nath</cp:lastModifiedBy>
  <cp:revision/>
  <dcterms:created xsi:type="dcterms:W3CDTF">2022-08-25T11:17:38Z</dcterms:created>
  <dcterms:modified xsi:type="dcterms:W3CDTF">2023-05-16T13:31:18Z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0x0101006864CAD64690F546AB659545C9F4BD4F</vt:lpwstr>
  </property>
  <property fmtid="{D5CDD505-2E9C-101B-9397-08002B2CF9AE}" pid="3" name="MediaServiceImageTags">
    <vt:lpwstr/>
  </property>
</Properties>
</file>